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sumaiya\โครงสร้างรหัสมาตรฐาน\"/>
    </mc:Choice>
  </mc:AlternateContent>
  <bookViews>
    <workbookView xWindow="0" yWindow="0" windowWidth="10065" windowHeight="10620"/>
  </bookViews>
  <sheets>
    <sheet name="ISIC Rev. 4" sheetId="1" r:id="rId1"/>
  </sheets>
  <calcPr calcId="0"/>
</workbook>
</file>

<file path=xl/calcChain.xml><?xml version="1.0" encoding="utf-8"?>
<calcChain xmlns="http://schemas.openxmlformats.org/spreadsheetml/2006/main">
  <c r="B3" i="1" l="1"/>
  <c r="C4" i="1"/>
  <c r="D5" i="1"/>
  <c r="D6" i="1"/>
  <c r="D7" i="1"/>
  <c r="D8" i="1"/>
  <c r="D9" i="1"/>
  <c r="D10" i="1"/>
  <c r="D11" i="1"/>
  <c r="C12" i="1"/>
  <c r="D13" i="1"/>
  <c r="D14" i="1"/>
  <c r="D15" i="1"/>
  <c r="D16" i="1"/>
  <c r="D17" i="1"/>
  <c r="D18" i="1"/>
  <c r="D19" i="1"/>
  <c r="D20" i="1"/>
  <c r="D21" i="1"/>
  <c r="C22" i="1"/>
  <c r="D23" i="1"/>
  <c r="C24" i="1"/>
  <c r="D25" i="1"/>
  <c r="D26" i="1"/>
  <c r="D27" i="1"/>
  <c r="D28" i="1"/>
  <c r="D29" i="1"/>
  <c r="D30" i="1"/>
  <c r="D31" i="1"/>
  <c r="C32" i="1"/>
  <c r="D33" i="1"/>
  <c r="C34" i="1"/>
  <c r="D35" i="1"/>
  <c r="D36" i="1"/>
  <c r="D37" i="1"/>
  <c r="D38" i="1"/>
  <c r="C39" i="1"/>
  <c r="D40" i="1"/>
  <c r="B41" i="1"/>
  <c r="C42" i="1"/>
  <c r="D43" i="1"/>
  <c r="C44" i="1"/>
  <c r="D45" i="1"/>
  <c r="C46" i="1"/>
  <c r="D47" i="1"/>
  <c r="C48" i="1"/>
  <c r="D49" i="1"/>
  <c r="B50" i="1"/>
  <c r="C51" i="1"/>
  <c r="D52" i="1"/>
  <c r="D53" i="1"/>
  <c r="C54" i="1"/>
  <c r="D55" i="1"/>
  <c r="D56" i="1"/>
  <c r="B58" i="1"/>
  <c r="C59" i="1"/>
  <c r="D60" i="1"/>
  <c r="C61" i="1"/>
  <c r="D62" i="1"/>
  <c r="B63" i="1"/>
  <c r="C64" i="1"/>
  <c r="D65" i="1"/>
  <c r="C66" i="1"/>
  <c r="D67" i="1"/>
  <c r="B68" i="1"/>
  <c r="C69" i="1"/>
  <c r="D70" i="1"/>
  <c r="C71" i="1"/>
  <c r="D72" i="1"/>
  <c r="D73" i="1"/>
  <c r="B74" i="1"/>
  <c r="C75" i="1"/>
  <c r="D76" i="1"/>
  <c r="C77" i="1"/>
  <c r="D78" i="1"/>
  <c r="D79" i="1"/>
  <c r="D80" i="1"/>
  <c r="D81" i="1"/>
  <c r="B82" i="1"/>
  <c r="C83" i="1"/>
  <c r="D84" i="1"/>
  <c r="C85" i="1"/>
  <c r="D86" i="1"/>
  <c r="B88" i="1"/>
  <c r="C89" i="1"/>
  <c r="D90" i="1"/>
  <c r="C91" i="1"/>
  <c r="D92" i="1"/>
  <c r="C93" i="1"/>
  <c r="D94" i="1"/>
  <c r="C95" i="1"/>
  <c r="D96" i="1"/>
  <c r="C97" i="1"/>
  <c r="D98" i="1"/>
  <c r="C99" i="1"/>
  <c r="D100" i="1"/>
  <c r="D101" i="1"/>
  <c r="C102" i="1"/>
  <c r="D103" i="1"/>
  <c r="D104" i="1"/>
  <c r="D105" i="1"/>
  <c r="D106" i="1"/>
  <c r="D107" i="1"/>
  <c r="D108" i="1"/>
  <c r="C109" i="1"/>
  <c r="D110" i="1"/>
  <c r="B111" i="1"/>
  <c r="C112" i="1"/>
  <c r="D113" i="1"/>
  <c r="D114" i="1"/>
  <c r="D115" i="1"/>
  <c r="D116" i="1"/>
  <c r="B117" i="1"/>
  <c r="C118" i="1"/>
  <c r="D119" i="1"/>
  <c r="B120" i="1"/>
  <c r="C121" i="1"/>
  <c r="D122" i="1"/>
  <c r="D123" i="1"/>
  <c r="D124" i="1"/>
  <c r="C125" i="1"/>
  <c r="D126" i="1"/>
  <c r="D127" i="1"/>
  <c r="D128" i="1"/>
  <c r="D129" i="1"/>
  <c r="D130" i="1"/>
  <c r="B131" i="1"/>
  <c r="C132" i="1"/>
  <c r="D133" i="1"/>
  <c r="C134" i="1"/>
  <c r="D135" i="1"/>
  <c r="C136" i="1"/>
  <c r="D137" i="1"/>
  <c r="B138" i="1"/>
  <c r="C139" i="1"/>
  <c r="D140" i="1"/>
  <c r="D141" i="1"/>
  <c r="C142" i="1"/>
  <c r="D143" i="1"/>
  <c r="B144" i="1"/>
  <c r="C145" i="1"/>
  <c r="D146" i="1"/>
  <c r="C147" i="1"/>
  <c r="D148" i="1"/>
  <c r="D149" i="1"/>
  <c r="D150" i="1"/>
  <c r="D151" i="1"/>
  <c r="B152" i="1"/>
  <c r="C153" i="1"/>
  <c r="D154" i="1"/>
  <c r="D155" i="1"/>
  <c r="D156" i="1"/>
  <c r="B157" i="1"/>
  <c r="C158" i="1"/>
  <c r="D159" i="1"/>
  <c r="D160" i="1"/>
  <c r="C161" i="1"/>
  <c r="D162" i="1"/>
  <c r="B163" i="1"/>
  <c r="C164" i="1"/>
  <c r="D165" i="1"/>
  <c r="C166" i="1"/>
  <c r="D167" i="1"/>
  <c r="B168" i="1"/>
  <c r="C169" i="1"/>
  <c r="D170" i="1"/>
  <c r="D171" i="1"/>
  <c r="D172" i="1"/>
  <c r="C173" i="1"/>
  <c r="D174" i="1"/>
  <c r="D175" i="1"/>
  <c r="D176" i="1"/>
  <c r="D177" i="1"/>
  <c r="C178" i="1"/>
  <c r="D179" i="1"/>
  <c r="B180" i="1"/>
  <c r="C181" i="1"/>
  <c r="D182" i="1"/>
  <c r="B183" i="1"/>
  <c r="C184" i="1"/>
  <c r="D185" i="1"/>
  <c r="D186" i="1"/>
  <c r="C187" i="1"/>
  <c r="D188" i="1"/>
  <c r="B189" i="1"/>
  <c r="C190" i="1"/>
  <c r="D191" i="1"/>
  <c r="C192" i="1"/>
  <c r="D193" i="1"/>
  <c r="D194" i="1"/>
  <c r="D195" i="1"/>
  <c r="D196" i="1"/>
  <c r="D197" i="1"/>
  <c r="D198" i="1"/>
  <c r="D199" i="1"/>
  <c r="B200" i="1"/>
  <c r="C201" i="1"/>
  <c r="D202" i="1"/>
  <c r="C203" i="1"/>
  <c r="D204" i="1"/>
  <c r="C205" i="1"/>
  <c r="D206" i="1"/>
  <c r="D207" i="1"/>
  <c r="B208" i="1"/>
  <c r="C209" i="1"/>
  <c r="D210" i="1"/>
  <c r="D211" i="1"/>
  <c r="D212" i="1"/>
  <c r="C213" i="1"/>
  <c r="D214" i="1"/>
  <c r="C215" i="1"/>
  <c r="D216" i="1"/>
  <c r="D217" i="1"/>
  <c r="D218" i="1"/>
  <c r="D219" i="1"/>
  <c r="B220" i="1"/>
  <c r="C221" i="1"/>
  <c r="D222" i="1"/>
  <c r="C223" i="1"/>
  <c r="D224" i="1"/>
  <c r="C225" i="1"/>
  <c r="D226" i="1"/>
  <c r="C227" i="1"/>
  <c r="D228" i="1"/>
  <c r="C229" i="1"/>
  <c r="D230" i="1"/>
  <c r="D231" i="1"/>
  <c r="C232" i="1"/>
  <c r="D233" i="1"/>
  <c r="C234" i="1"/>
  <c r="D235" i="1"/>
  <c r="C236" i="1"/>
  <c r="D237" i="1"/>
  <c r="B238" i="1"/>
  <c r="C239" i="1"/>
  <c r="D240" i="1"/>
  <c r="C241" i="1"/>
  <c r="D242" i="1"/>
  <c r="C243" i="1"/>
  <c r="D244" i="1"/>
  <c r="D245" i="1"/>
  <c r="D246" i="1"/>
  <c r="C247" i="1"/>
  <c r="D248" i="1"/>
  <c r="C249" i="1"/>
  <c r="D250" i="1"/>
  <c r="C251" i="1"/>
  <c r="D252" i="1"/>
  <c r="B253" i="1"/>
  <c r="C254" i="1"/>
  <c r="D255" i="1"/>
  <c r="D256" i="1"/>
  <c r="D257" i="1"/>
  <c r="D258" i="1"/>
  <c r="D259" i="1"/>
  <c r="D260" i="1"/>
  <c r="D261" i="1"/>
  <c r="D262" i="1"/>
  <c r="D263" i="1"/>
  <c r="C264" i="1"/>
  <c r="D265" i="1"/>
  <c r="D266" i="1"/>
  <c r="D267" i="1"/>
  <c r="D268" i="1"/>
  <c r="D269" i="1"/>
  <c r="D270" i="1"/>
  <c r="D271" i="1"/>
  <c r="B272" i="1"/>
  <c r="C273" i="1"/>
  <c r="D274" i="1"/>
  <c r="C275" i="1"/>
  <c r="D276" i="1"/>
  <c r="C277" i="1"/>
  <c r="D278" i="1"/>
  <c r="B279" i="1"/>
  <c r="C280" i="1"/>
  <c r="D281" i="1"/>
  <c r="D282" i="1"/>
  <c r="C283" i="1"/>
  <c r="D284" i="1"/>
  <c r="C285" i="1"/>
  <c r="D286" i="1"/>
  <c r="C287" i="1"/>
  <c r="D288" i="1"/>
  <c r="C289" i="1"/>
  <c r="D290" i="1"/>
  <c r="D291" i="1"/>
  <c r="D292" i="1"/>
  <c r="B293" i="1"/>
  <c r="C294" i="1"/>
  <c r="D295" i="1"/>
  <c r="B296" i="1"/>
  <c r="C297" i="1"/>
  <c r="D298" i="1"/>
  <c r="D299" i="1"/>
  <c r="C300" i="1"/>
  <c r="D301" i="1"/>
  <c r="C302" i="1"/>
  <c r="D303" i="1"/>
  <c r="C304" i="1"/>
  <c r="D305" i="1"/>
  <c r="C306" i="1"/>
  <c r="D307" i="1"/>
  <c r="C308" i="1"/>
  <c r="D309" i="1"/>
  <c r="B310" i="1"/>
  <c r="C311" i="1"/>
  <c r="D312" i="1"/>
  <c r="D313" i="1"/>
  <c r="D314" i="1"/>
  <c r="D315" i="1"/>
  <c r="D316" i="1"/>
  <c r="D317" i="1"/>
  <c r="C318" i="1"/>
  <c r="D319" i="1"/>
  <c r="B321" i="1"/>
  <c r="C322" i="1"/>
  <c r="D323" i="1"/>
  <c r="C324" i="1"/>
  <c r="D325" i="1"/>
  <c r="C326" i="1"/>
  <c r="D327" i="1"/>
  <c r="B329" i="1"/>
  <c r="C330" i="1"/>
  <c r="D331" i="1"/>
  <c r="B332" i="1"/>
  <c r="C333" i="1"/>
  <c r="D334" i="1"/>
  <c r="B335" i="1"/>
  <c r="C336" i="1"/>
  <c r="D337" i="1"/>
  <c r="D338" i="1"/>
  <c r="C339" i="1"/>
  <c r="D340" i="1"/>
  <c r="D341" i="1"/>
  <c r="C342" i="1"/>
  <c r="D343" i="1"/>
  <c r="B344" i="1"/>
  <c r="C345" i="1"/>
  <c r="D346" i="1"/>
  <c r="B348" i="1"/>
  <c r="C349" i="1"/>
  <c r="D350" i="1"/>
  <c r="B351" i="1"/>
  <c r="C352" i="1"/>
  <c r="D353" i="1"/>
  <c r="C354" i="1"/>
  <c r="D355" i="1"/>
  <c r="C356" i="1"/>
  <c r="D357" i="1"/>
  <c r="B358" i="1"/>
  <c r="C359" i="1"/>
  <c r="D360" i="1"/>
  <c r="D361" i="1"/>
  <c r="C362" i="1"/>
  <c r="D363" i="1"/>
  <c r="D364" i="1"/>
  <c r="D365" i="1"/>
  <c r="C366" i="1"/>
  <c r="D367" i="1"/>
  <c r="C368" i="1"/>
  <c r="D369" i="1"/>
  <c r="B371" i="1"/>
  <c r="C372" i="1"/>
  <c r="D373" i="1"/>
  <c r="C374" i="1"/>
  <c r="D375" i="1"/>
  <c r="C376" i="1"/>
  <c r="D377" i="1"/>
  <c r="C378" i="1"/>
  <c r="D379" i="1"/>
  <c r="B380" i="1"/>
  <c r="C381" i="1"/>
  <c r="D382" i="1"/>
  <c r="C383" i="1"/>
  <c r="D384" i="1"/>
  <c r="C385" i="1"/>
  <c r="D386" i="1"/>
  <c r="C387" i="1"/>
  <c r="D388" i="1"/>
  <c r="D389" i="1"/>
  <c r="C390" i="1"/>
  <c r="D391" i="1"/>
  <c r="D392" i="1"/>
  <c r="D393" i="1"/>
  <c r="D394" i="1"/>
  <c r="C395" i="1"/>
  <c r="D396" i="1"/>
  <c r="D397" i="1"/>
  <c r="D398" i="1"/>
  <c r="D399" i="1"/>
  <c r="C400" i="1"/>
  <c r="D401" i="1"/>
  <c r="B402" i="1"/>
  <c r="C403" i="1"/>
  <c r="D404" i="1"/>
  <c r="D405" i="1"/>
  <c r="C406" i="1"/>
  <c r="D407" i="1"/>
  <c r="D408" i="1"/>
  <c r="D409" i="1"/>
  <c r="C410" i="1"/>
  <c r="D411" i="1"/>
  <c r="C412" i="1"/>
  <c r="D413" i="1"/>
  <c r="D414" i="1"/>
  <c r="C415" i="1"/>
  <c r="D416" i="1"/>
  <c r="D417" i="1"/>
  <c r="D418" i="1"/>
  <c r="D419" i="1"/>
  <c r="C420" i="1"/>
  <c r="D421" i="1"/>
  <c r="D422" i="1"/>
  <c r="D423" i="1"/>
  <c r="D424" i="1"/>
  <c r="C425" i="1"/>
  <c r="D426" i="1"/>
  <c r="D427" i="1"/>
  <c r="D428" i="1"/>
  <c r="D429" i="1"/>
  <c r="C430" i="1"/>
  <c r="D431" i="1"/>
  <c r="D432" i="1"/>
  <c r="D433" i="1"/>
  <c r="C434" i="1"/>
  <c r="D435" i="1"/>
  <c r="D436" i="1"/>
  <c r="B438" i="1"/>
  <c r="C439" i="1"/>
  <c r="D440" i="1"/>
  <c r="D441" i="1"/>
  <c r="C442" i="1"/>
  <c r="D443" i="1"/>
  <c r="D444" i="1"/>
  <c r="D445" i="1"/>
  <c r="C446" i="1"/>
  <c r="D447" i="1"/>
  <c r="B448" i="1"/>
  <c r="C449" i="1"/>
  <c r="D450" i="1"/>
  <c r="D451" i="1"/>
  <c r="C452" i="1"/>
  <c r="D453" i="1"/>
  <c r="D454" i="1"/>
  <c r="B455" i="1"/>
  <c r="C456" i="1"/>
  <c r="D457" i="1"/>
  <c r="C458" i="1"/>
  <c r="D459" i="1"/>
  <c r="B460" i="1"/>
  <c r="C461" i="1"/>
  <c r="D462" i="1"/>
  <c r="C463" i="1"/>
  <c r="D464" i="1"/>
  <c r="D465" i="1"/>
  <c r="D466" i="1"/>
  <c r="D467" i="1"/>
  <c r="D468" i="1"/>
  <c r="B469" i="1"/>
  <c r="C470" i="1"/>
  <c r="D471" i="1"/>
  <c r="C472" i="1"/>
  <c r="D473" i="1"/>
  <c r="B475" i="1"/>
  <c r="C476" i="1"/>
  <c r="D477" i="1"/>
  <c r="C478" i="1"/>
  <c r="D479" i="1"/>
  <c r="C480" i="1"/>
  <c r="D481" i="1"/>
  <c r="B482" i="1"/>
  <c r="C483" i="1"/>
  <c r="D484" i="1"/>
  <c r="C485" i="1"/>
  <c r="D486" i="1"/>
  <c r="D487" i="1"/>
  <c r="C488" i="1"/>
  <c r="D489" i="1"/>
  <c r="B491" i="1"/>
  <c r="C492" i="1"/>
  <c r="D493" i="1"/>
  <c r="D494" i="1"/>
  <c r="D495" i="1"/>
  <c r="D496" i="1"/>
  <c r="C497" i="1"/>
  <c r="D498" i="1"/>
  <c r="B499" i="1"/>
  <c r="C500" i="1"/>
  <c r="D501" i="1"/>
  <c r="D502" i="1"/>
  <c r="D503" i="1"/>
  <c r="D504" i="1"/>
  <c r="C505" i="1"/>
  <c r="D506" i="1"/>
  <c r="B507" i="1"/>
  <c r="C508" i="1"/>
  <c r="D509" i="1"/>
  <c r="C510" i="1"/>
  <c r="D511" i="1"/>
  <c r="B512" i="1"/>
  <c r="C513" i="1"/>
  <c r="D514" i="1"/>
  <c r="C515" i="1"/>
  <c r="D516" i="1"/>
  <c r="C517" i="1"/>
  <c r="D518" i="1"/>
  <c r="C519" i="1"/>
  <c r="D520" i="1"/>
  <c r="B521" i="1"/>
  <c r="C522" i="1"/>
  <c r="D523" i="1"/>
  <c r="D524" i="1"/>
  <c r="D525" i="1"/>
  <c r="B526" i="1"/>
  <c r="C527" i="1"/>
  <c r="D528" i="1"/>
  <c r="D529" i="1"/>
  <c r="C530" i="1"/>
  <c r="D531" i="1"/>
  <c r="D532" i="1"/>
  <c r="B534" i="1"/>
  <c r="C535" i="1"/>
  <c r="D536" i="1"/>
  <c r="D537" i="1"/>
  <c r="C538" i="1"/>
  <c r="D539" i="1"/>
  <c r="C540" i="1"/>
  <c r="D541" i="1"/>
  <c r="C542" i="1"/>
  <c r="D543" i="1"/>
  <c r="D544" i="1"/>
  <c r="D545" i="1"/>
  <c r="B546" i="1"/>
  <c r="C547" i="1"/>
  <c r="D548" i="1"/>
  <c r="D549" i="1"/>
  <c r="C550" i="1"/>
  <c r="D551" i="1"/>
  <c r="C552" i="1"/>
  <c r="D553" i="1"/>
  <c r="B554" i="1"/>
  <c r="C555" i="1"/>
  <c r="D556" i="1"/>
  <c r="D557" i="1"/>
  <c r="D558" i="1"/>
  <c r="C559" i="1"/>
  <c r="D560" i="1"/>
  <c r="D561" i="1"/>
  <c r="D562" i="1"/>
  <c r="C563" i="1"/>
  <c r="D564" i="1"/>
  <c r="B566" i="1"/>
  <c r="C567" i="1"/>
  <c r="D568" i="1"/>
  <c r="C569" i="1"/>
  <c r="D570" i="1"/>
  <c r="B572" i="1"/>
  <c r="C573" i="1"/>
  <c r="D574" i="1"/>
  <c r="C575" i="1"/>
  <c r="D576" i="1"/>
  <c r="B577" i="1"/>
  <c r="C578" i="1"/>
  <c r="D579" i="1"/>
  <c r="C580" i="1"/>
  <c r="D581" i="1"/>
  <c r="B582" i="1"/>
  <c r="C583" i="1"/>
  <c r="D584" i="1"/>
  <c r="C585" i="1"/>
  <c r="D586" i="1"/>
  <c r="B587" i="1"/>
  <c r="C588" i="1"/>
  <c r="D589" i="1"/>
  <c r="C590" i="1"/>
  <c r="D591" i="1"/>
  <c r="B592" i="1"/>
  <c r="C593" i="1"/>
  <c r="D594" i="1"/>
  <c r="C595" i="1"/>
  <c r="D596" i="1"/>
  <c r="B597" i="1"/>
  <c r="C598" i="1"/>
  <c r="D599" i="1"/>
  <c r="C600" i="1"/>
  <c r="D601" i="1"/>
  <c r="C602" i="1"/>
  <c r="D603" i="1"/>
  <c r="B604" i="1"/>
  <c r="C605" i="1"/>
  <c r="D606" i="1"/>
  <c r="B608" i="1"/>
  <c r="C609" i="1"/>
  <c r="D610" i="1"/>
  <c r="C611" i="1"/>
  <c r="D612" i="1"/>
  <c r="D613" i="1"/>
  <c r="D614" i="1"/>
  <c r="C615" i="1"/>
  <c r="D616" i="1"/>
  <c r="C617" i="1"/>
  <c r="D618" i="1"/>
  <c r="B619" i="1"/>
  <c r="C620" i="1"/>
  <c r="D621" i="1"/>
  <c r="C622" i="1"/>
  <c r="D623" i="1"/>
  <c r="C624" i="1"/>
  <c r="D625" i="1"/>
  <c r="B626" i="1"/>
  <c r="C627" i="1"/>
  <c r="D628" i="1"/>
  <c r="D629" i="1"/>
  <c r="C630" i="1"/>
  <c r="D631" i="1"/>
  <c r="B632" i="1"/>
  <c r="C633" i="1"/>
  <c r="D634" i="1"/>
  <c r="C635" i="1"/>
  <c r="D636" i="1"/>
  <c r="C637" i="1"/>
  <c r="D638" i="1"/>
  <c r="B639" i="1"/>
  <c r="C640" i="1"/>
  <c r="D641" i="1"/>
  <c r="C642" i="1"/>
  <c r="D643" i="1"/>
  <c r="D644" i="1"/>
  <c r="C645" i="1"/>
  <c r="D646" i="1"/>
  <c r="B647" i="1"/>
  <c r="C648" i="1"/>
  <c r="D649" i="1"/>
  <c r="D650" i="1"/>
  <c r="C651" i="1"/>
  <c r="D652" i="1"/>
  <c r="C653" i="1"/>
  <c r="D654" i="1"/>
  <c r="C655" i="1"/>
  <c r="D656" i="1"/>
  <c r="D657" i="1"/>
  <c r="D658" i="1"/>
  <c r="B660" i="1"/>
  <c r="C661" i="1"/>
  <c r="D662" i="1"/>
  <c r="D663" i="1"/>
  <c r="D664" i="1"/>
  <c r="C665" i="1"/>
  <c r="D666" i="1"/>
  <c r="D667" i="1"/>
  <c r="D668" i="1"/>
  <c r="C669" i="1"/>
  <c r="D670" i="1"/>
  <c r="B672" i="1"/>
  <c r="C673" i="1"/>
  <c r="D674" i="1"/>
  <c r="C675" i="1"/>
  <c r="D676" i="1"/>
  <c r="D677" i="1"/>
  <c r="C678" i="1"/>
  <c r="D679" i="1"/>
  <c r="C680" i="1"/>
  <c r="D681" i="1"/>
  <c r="D682" i="1"/>
  <c r="D683" i="1"/>
  <c r="C684" i="1"/>
  <c r="D685" i="1"/>
  <c r="B687" i="1"/>
  <c r="C688" i="1"/>
  <c r="D689" i="1"/>
  <c r="C690" i="1"/>
  <c r="D691" i="1"/>
  <c r="C692" i="1"/>
  <c r="D693" i="1"/>
  <c r="B694" i="1"/>
  <c r="C695" i="1"/>
  <c r="D696" i="1"/>
  <c r="C697" i="1"/>
  <c r="D698" i="1"/>
  <c r="C699" i="1"/>
  <c r="D700" i="1"/>
  <c r="C701" i="1"/>
  <c r="D702" i="1"/>
  <c r="B703" i="1"/>
  <c r="C704" i="1"/>
  <c r="D705" i="1"/>
  <c r="C706" i="1"/>
  <c r="D707" i="1"/>
  <c r="B709" i="1"/>
  <c r="C710" i="1"/>
  <c r="D711" i="1"/>
  <c r="B712" i="1"/>
  <c r="C713" i="1"/>
  <c r="D714" i="1"/>
  <c r="D715" i="1"/>
  <c r="D716" i="1"/>
  <c r="B717" i="1"/>
  <c r="C718" i="1"/>
  <c r="D719" i="1"/>
  <c r="B720" i="1"/>
  <c r="C721" i="1"/>
  <c r="D722" i="1"/>
  <c r="D723" i="1"/>
  <c r="D724" i="1"/>
  <c r="C725" i="1"/>
  <c r="D726" i="1"/>
  <c r="D727" i="1"/>
  <c r="B729" i="1"/>
  <c r="C730" i="1"/>
  <c r="D731" i="1"/>
  <c r="D732" i="1"/>
  <c r="C733" i="1"/>
  <c r="D734" i="1"/>
  <c r="C735" i="1"/>
  <c r="D736" i="1"/>
  <c r="D737" i="1"/>
  <c r="D738" i="1"/>
  <c r="B739" i="1"/>
  <c r="C740" i="1"/>
  <c r="D741" i="1"/>
  <c r="D742" i="1"/>
  <c r="C743" i="1"/>
  <c r="D744" i="1"/>
  <c r="D745" i="1"/>
  <c r="D746" i="1"/>
  <c r="D747" i="1"/>
  <c r="D748" i="1"/>
  <c r="B749" i="1"/>
  <c r="C750" i="1"/>
  <c r="D751" i="1"/>
  <c r="D752" i="1"/>
  <c r="D753" i="1"/>
  <c r="D754" i="1"/>
  <c r="B756" i="1"/>
  <c r="C757" i="1"/>
  <c r="D758" i="1"/>
  <c r="B759" i="1"/>
  <c r="C760" i="1"/>
  <c r="D761" i="1"/>
  <c r="C762" i="1"/>
  <c r="D763" i="1"/>
  <c r="B765" i="1"/>
  <c r="C766" i="1"/>
  <c r="D767" i="1"/>
</calcChain>
</file>

<file path=xl/sharedStrings.xml><?xml version="1.0" encoding="utf-8"?>
<sst xmlns="http://schemas.openxmlformats.org/spreadsheetml/2006/main" count="792" uniqueCount="612">
  <si>
    <t>Section</t>
  </si>
  <si>
    <t>Division</t>
  </si>
  <si>
    <t>Group</t>
  </si>
  <si>
    <t>Class</t>
  </si>
  <si>
    <t>คำอธิบายไทย</t>
  </si>
  <si>
    <t>A</t>
  </si>
  <si>
    <t>Agriculture, forestry and fishing</t>
  </si>
  <si>
    <t>Crop and animal production, hunting and related service activities</t>
  </si>
  <si>
    <t>Growing of non-perennial crops</t>
  </si>
  <si>
    <t>Growing of cereals (except rice), leguminous crops and oil seeds</t>
  </si>
  <si>
    <t>Growing of rice</t>
  </si>
  <si>
    <t>Growing of vegetables and melons, roots and tubers</t>
  </si>
  <si>
    <t>Growing of sugar cane</t>
  </si>
  <si>
    <t>Growing of tobacco</t>
  </si>
  <si>
    <t>Growing of fibre crops</t>
  </si>
  <si>
    <t>Growing of other non-perennial crops</t>
  </si>
  <si>
    <t>Growing of perennial crops</t>
  </si>
  <si>
    <t>Growing of grapes</t>
  </si>
  <si>
    <t>Growing of tropical and subtropical fruits</t>
  </si>
  <si>
    <t>Growing of citrus fruits</t>
  </si>
  <si>
    <t>Growing of pome fruits and stone fruits</t>
  </si>
  <si>
    <t>Growing of other tree and bush fruits and nuts</t>
  </si>
  <si>
    <t>Growing of oleaginous fruits</t>
  </si>
  <si>
    <t>Growing of beverage crops</t>
  </si>
  <si>
    <t>Growing of spices, aromatic, drug and pharmaceutical crops</t>
  </si>
  <si>
    <t>Growing of other perennial crops</t>
  </si>
  <si>
    <t>Plant propagation</t>
  </si>
  <si>
    <t>Animal production</t>
  </si>
  <si>
    <t>Raising of cattle and buffaloes</t>
  </si>
  <si>
    <t>Raising of horses and other equines</t>
  </si>
  <si>
    <t>Raising of camels and camelids</t>
  </si>
  <si>
    <t>Raising of sheep and goats</t>
  </si>
  <si>
    <t>Raising of swine/pigs</t>
  </si>
  <si>
    <t>Raising of poultry</t>
  </si>
  <si>
    <t>Raising of other animals</t>
  </si>
  <si>
    <t>Mixed farming</t>
  </si>
  <si>
    <t>Support activities to agriculture and post-harvest crop activities</t>
  </si>
  <si>
    <t>Support activities for crop production</t>
  </si>
  <si>
    <t>Support activities for animal production</t>
  </si>
  <si>
    <t>Post-harvest crop activities</t>
  </si>
  <si>
    <t>Seed processing for propagation</t>
  </si>
  <si>
    <t>Hunting, trapping and related service activities</t>
  </si>
  <si>
    <t>Forestry and logging</t>
  </si>
  <si>
    <t>Silviculture and other forestry activities</t>
  </si>
  <si>
    <t>Logging</t>
  </si>
  <si>
    <t>Gathering of non-wood forest products</t>
  </si>
  <si>
    <t>Support services to forestry</t>
  </si>
  <si>
    <t>Fishing and aquaculture</t>
  </si>
  <si>
    <t>Fishing</t>
  </si>
  <si>
    <t>Marine fishing</t>
  </si>
  <si>
    <t>Freshwater fishing</t>
  </si>
  <si>
    <t>Aquaculture</t>
  </si>
  <si>
    <t>Marine aquaculture</t>
  </si>
  <si>
    <t>Freshwater aquaculture</t>
  </si>
  <si>
    <t>B</t>
  </si>
  <si>
    <t>Mining and quarrying</t>
  </si>
  <si>
    <t>Mining of coal and lignite</t>
  </si>
  <si>
    <t>Mining of hard coal</t>
  </si>
  <si>
    <t>Mining of lignite</t>
  </si>
  <si>
    <t>Extraction of crude petroleum and natural gas</t>
  </si>
  <si>
    <t>Extraction of crude petroleum</t>
  </si>
  <si>
    <t>Extraction of natural gas</t>
  </si>
  <si>
    <t>Mining of metal ores</t>
  </si>
  <si>
    <t>Mining of iron ores</t>
  </si>
  <si>
    <t>Mining of non-ferrous metal ores</t>
  </si>
  <si>
    <t>Mining of uranium and thorium ores</t>
  </si>
  <si>
    <t>Mining of other non-ferrous metal ores</t>
  </si>
  <si>
    <t>Other mining and quarrying</t>
  </si>
  <si>
    <t>Quarrying of stone, sand and clay</t>
  </si>
  <si>
    <t>Mining and quarrying n.e.c.</t>
  </si>
  <si>
    <t>Mining of chemical and fertilizer minerals</t>
  </si>
  <si>
    <t>Extraction of peat</t>
  </si>
  <si>
    <t>Extraction of salt</t>
  </si>
  <si>
    <t>Other mining and quarrying n.e.c.</t>
  </si>
  <si>
    <t>Mining support service activities</t>
  </si>
  <si>
    <t>Support activities for petroleum and natural gas extraction</t>
  </si>
  <si>
    <t>Support activities for other mining and quarrying</t>
  </si>
  <si>
    <t>C</t>
  </si>
  <si>
    <t>Manufacturing</t>
  </si>
  <si>
    <t>Manufacture of food products</t>
  </si>
  <si>
    <t>Processing and preserving of meat</t>
  </si>
  <si>
    <t>Processing and preserving of fish, crustaceans and molluscs</t>
  </si>
  <si>
    <t>Processing and preserving of fruit and vegetables</t>
  </si>
  <si>
    <t>Manufacture of vegetable and animal oils and fats</t>
  </si>
  <si>
    <t>Manufacture of dairy products</t>
  </si>
  <si>
    <t>Manufacture of grain mill products, starches and starch products</t>
  </si>
  <si>
    <t>Manufacture of grain mill products</t>
  </si>
  <si>
    <t>Manufacture of starches and starch products</t>
  </si>
  <si>
    <t>Manufacture of other food products</t>
  </si>
  <si>
    <t>Manufacture of bakery products</t>
  </si>
  <si>
    <t>Manufacture of sugar</t>
  </si>
  <si>
    <t>Manufacture of cocoa, chocolate and sugar confectionery</t>
  </si>
  <si>
    <t>Manufacture of macaroni, noodles, couscous and similar farinaceous products</t>
  </si>
  <si>
    <t>Manufacture of prepared meals and dishes</t>
  </si>
  <si>
    <t>Manufacture of other food products n.e.c.</t>
  </si>
  <si>
    <t>Manufacture of prepared animal feeds</t>
  </si>
  <si>
    <t>Manufacture of beverages</t>
  </si>
  <si>
    <t>Distilling, rectifying and blending of spirits</t>
  </si>
  <si>
    <t>Manufacture of wines</t>
  </si>
  <si>
    <t>Manufacture of malt liquors and malt</t>
  </si>
  <si>
    <t>Manufacture of soft drinks; production of mineral waters and other bottled waters</t>
  </si>
  <si>
    <t>Manufacture of tobacco products</t>
  </si>
  <si>
    <t>Manufacture of textiles</t>
  </si>
  <si>
    <t>Spinning, weaving and finishing of textiles</t>
  </si>
  <si>
    <t>Preparation and spinning of textile fibres</t>
  </si>
  <si>
    <t>Weaving of textiles</t>
  </si>
  <si>
    <t>Finishing of textiles</t>
  </si>
  <si>
    <t>Manufacture of other textiles</t>
  </si>
  <si>
    <t>Manufacture of knitted and crocheted fabrics</t>
  </si>
  <si>
    <t>Manufacture of made-up textile articles, except apparel</t>
  </si>
  <si>
    <t>Manufacture of carpets and rugs</t>
  </si>
  <si>
    <t>Manufacture of cordage, rope, twine and netting</t>
  </si>
  <si>
    <t>Manufacture of other textiles n.e.c.</t>
  </si>
  <si>
    <t>Manufacture of wearing apparel</t>
  </si>
  <si>
    <t>Manufacture of wearing apparel, except fur apparel</t>
  </si>
  <si>
    <t>Manufacture of articles of fur</t>
  </si>
  <si>
    <t>Manufacture of knitted and crocheted apparel</t>
  </si>
  <si>
    <t>Manufacture of leather and related products</t>
  </si>
  <si>
    <t>Tanning and dressing of leather; manufacture of luggage, handbags, saddlery and harness; dressing and dyeing of fur</t>
  </si>
  <si>
    <t>Tanning and dressing of leather; dressing and dyeing of fur</t>
  </si>
  <si>
    <t>Manufacture of luggage, handbags and the like, saddlery and harness</t>
  </si>
  <si>
    <t>Manufacture of footwear</t>
  </si>
  <si>
    <t>Manufacture of wood and of products of wood and cork, except furniture; manufacture of articles of straw and plaiting materials</t>
  </si>
  <si>
    <t>Sawmilling and planing of wood</t>
  </si>
  <si>
    <t>Manufacture of products of wood, cork, straw and plaiting materials</t>
  </si>
  <si>
    <t>Manufacture of veneer sheets and wood-based panels</t>
  </si>
  <si>
    <t>Manufacture of builders' carpentry and joinery</t>
  </si>
  <si>
    <t>Manufacture of wooden containers</t>
  </si>
  <si>
    <t>Manufacture of other products of wood; manufacture of articles of cork, straw and plaiting materials</t>
  </si>
  <si>
    <t>Manufacture of paper and paper products</t>
  </si>
  <si>
    <t>Manufacture of pulp, paper and paperboard</t>
  </si>
  <si>
    <t>Manufacture of corrugated paper and paperboard and of containers of paper and paperboard</t>
  </si>
  <si>
    <t>Manufacture of other articles of paper and paperboard</t>
  </si>
  <si>
    <t>Printing and reproduction of recorded media</t>
  </si>
  <si>
    <t>Printing and service activities related to printing</t>
  </si>
  <si>
    <t>Printing</t>
  </si>
  <si>
    <t>Service activities related to printing</t>
  </si>
  <si>
    <t>Reproduction of recorded media</t>
  </si>
  <si>
    <t>Manufacture of coke and refined petroleum products</t>
  </si>
  <si>
    <t>Manufacture of coke oven products</t>
  </si>
  <si>
    <t>Manufacture of refined petroleum products</t>
  </si>
  <si>
    <t>Manufacture of chemicals and chemical products</t>
  </si>
  <si>
    <t>Manufacture of basic chemicals, fertilizers and nitrogen compounds, plastics and synthetic rubber in primary forms</t>
  </si>
  <si>
    <t>Manufacture of basic chemicals</t>
  </si>
  <si>
    <t>Manufacture of fertilizers and nitrogen compounds</t>
  </si>
  <si>
    <t>Manufacture of plastics and synthetic rubber in primary forms</t>
  </si>
  <si>
    <t>Manufacture of other chemical products</t>
  </si>
  <si>
    <t>Manufacture of pesticides and other agrochemical products</t>
  </si>
  <si>
    <t>Manufacture of paints, varnishes and similar coatings, printing ink and mastics</t>
  </si>
  <si>
    <t>Manufacture of soap and detergents, cleaning and polishing preparations, perfumes and toilet preparations</t>
  </si>
  <si>
    <t>Manufacture of other chemical products n.e.c.</t>
  </si>
  <si>
    <t>Manufacture of man-made fibres</t>
  </si>
  <si>
    <t>Manufacture of basic pharmaceutical products and pharmaceutical preparations</t>
  </si>
  <si>
    <t>Manufacture of rubber and plastics products</t>
  </si>
  <si>
    <t>Manufacture of rubber products</t>
  </si>
  <si>
    <t>Manufacture of rubber tyres and tubes; retreading and rebuilding of rubber tyres</t>
  </si>
  <si>
    <t>Manufacture of other rubber products</t>
  </si>
  <si>
    <t>Manufacture of plastics products</t>
  </si>
  <si>
    <t>Manufacture of other non-metallic mineral products</t>
  </si>
  <si>
    <t>Manufacture of glass and glass products</t>
  </si>
  <si>
    <t>Manufacture of non-metallic mineral products n.e.c.</t>
  </si>
  <si>
    <t>Manufacture of refractory products</t>
  </si>
  <si>
    <t>Manufacture of clay building materials</t>
  </si>
  <si>
    <t>Manufacture of other porcelain and ceramic products</t>
  </si>
  <si>
    <t>Manufacture of cement, lime and plaster</t>
  </si>
  <si>
    <t>Manufacture of articles of concrete, cement and plaster</t>
  </si>
  <si>
    <t>Cutting, shaping and finishing of stone</t>
  </si>
  <si>
    <t>Manufacture of other non-metallic mineral products n.e.c.</t>
  </si>
  <si>
    <t>Manufacture of basic metals</t>
  </si>
  <si>
    <t>Manufacture of basic iron and steel</t>
  </si>
  <si>
    <t>Manufacture of basic precious and other non-ferrous metals</t>
  </si>
  <si>
    <t>Casting of metals</t>
  </si>
  <si>
    <t>Casting of iron and steel</t>
  </si>
  <si>
    <t>Casting of non-ferrous metals</t>
  </si>
  <si>
    <t>Manufacture of fabricated metal products, except machinery and equipment</t>
  </si>
  <si>
    <t>Manufacture of structural metal products, tanks, reservoirs and steam generators</t>
  </si>
  <si>
    <t>Manufacture of structural metal products</t>
  </si>
  <si>
    <t>Manufacture of tanks, reservoirs and containers of metal</t>
  </si>
  <si>
    <t>Manufacture of steam generators, except central heating hot water boilers</t>
  </si>
  <si>
    <t>Manufacture of weapons and ammunition</t>
  </si>
  <si>
    <t>Manufacture of other fabricated metal products; metalworking service activities</t>
  </si>
  <si>
    <t>Forging, pressing, stamping and roll-forming of metal; powder metallurgy</t>
  </si>
  <si>
    <t>Treatment and coating of metals; machining</t>
  </si>
  <si>
    <t>Manufacture of cutlery, hand tools and general hardware</t>
  </si>
  <si>
    <t>Manufacture of other fabricated metal products n.e.c.</t>
  </si>
  <si>
    <t>Manufacture of computer, electronic and optical products</t>
  </si>
  <si>
    <t>Manufacture of electronic components and boards</t>
  </si>
  <si>
    <t>Manufacture of computers and peripheral equipment</t>
  </si>
  <si>
    <t>Manufacture of communication equipment</t>
  </si>
  <si>
    <t>Manufacture of consumer electronics</t>
  </si>
  <si>
    <t>Manufacture of measuring, testing, navigating and control equipment; watches and clocks</t>
  </si>
  <si>
    <t>Manufacture of measuring, testing, navigating and control equipment</t>
  </si>
  <si>
    <t>Manufacture of watches and clocks</t>
  </si>
  <si>
    <t>Manufacture of irradiation, electromedical and electrotherapeutic equipment</t>
  </si>
  <si>
    <t>Manufacture of optical instruments and photographic equipment</t>
  </si>
  <si>
    <t>Manufacture of magnetic and optical media</t>
  </si>
  <si>
    <t>Manufacture of electrical equipment</t>
  </si>
  <si>
    <t>Manufacture of electric motors, generators, transformers and electricity distribution and control apparatus</t>
  </si>
  <si>
    <t>Manufacture of batteries and accumulators</t>
  </si>
  <si>
    <t>Manufacture of wiring and wiring devices</t>
  </si>
  <si>
    <t>Manufacture of fibre optic cables</t>
  </si>
  <si>
    <t>Manufacture of other electronic and electric wires and cables</t>
  </si>
  <si>
    <t>Manufacture of wiring devices</t>
  </si>
  <si>
    <t>Manufacture of electric lighting equipment</t>
  </si>
  <si>
    <t>Manufacture of domestic appliances</t>
  </si>
  <si>
    <t>Manufacture of other electrical equipment</t>
  </si>
  <si>
    <t>Manufacture of machinery and equipment n.e.c.</t>
  </si>
  <si>
    <t>Manufacture of general-purpose machinery</t>
  </si>
  <si>
    <t>Manufacture of engines and turbines, except aircraft, vehicle and cycle engines</t>
  </si>
  <si>
    <t>Manufacture of fluid power equipment</t>
  </si>
  <si>
    <t>Manufacture of other pumps, compressors, taps and valves</t>
  </si>
  <si>
    <t>Manufacture of bearings, gears, gearing and driving elements</t>
  </si>
  <si>
    <t>Manufacture of ovens, furnaces and furnace burners</t>
  </si>
  <si>
    <t>Manufacture of lifting and handling equipment</t>
  </si>
  <si>
    <t>Manufacture of office machinery and equipment (except computers and peripheral equipment)</t>
  </si>
  <si>
    <t>Manufacture of power-driven hand tools</t>
  </si>
  <si>
    <t>Manufacture of other general-purpose machinery</t>
  </si>
  <si>
    <t>Manufacture of special-purpose machinery</t>
  </si>
  <si>
    <t>Manufacture of agricultural and forestry machinery</t>
  </si>
  <si>
    <t>Manufacture of metal-forming machinery and machine tools</t>
  </si>
  <si>
    <t>Manufacture of machinery for metallurgy</t>
  </si>
  <si>
    <t>Manufacture of machinery for mining, quarrying and construction</t>
  </si>
  <si>
    <t>Manufacture of machinery for food, beverage and tobacco processing</t>
  </si>
  <si>
    <t>Manufacture of machinery for textile, apparel and leather production</t>
  </si>
  <si>
    <t>Manufacture of other special-purpose machinery</t>
  </si>
  <si>
    <t>Manufacture of motor vehicles, trailers and semi-trailers</t>
  </si>
  <si>
    <t>Manufacture of motor vehicles</t>
  </si>
  <si>
    <t>Manufacture of bodies (coachwork) for motor vehicles; manufacture of trailers and semi-trailers</t>
  </si>
  <si>
    <t>Manufacture of parts and accessories for motor vehicles</t>
  </si>
  <si>
    <t>Manufacture of other transport equipment</t>
  </si>
  <si>
    <t>Building of ships and boats</t>
  </si>
  <si>
    <t>Building of ships and floating structures</t>
  </si>
  <si>
    <t>Building of pleasure and sporting boats</t>
  </si>
  <si>
    <t>Manufacture of railway locomotives and rolling stock</t>
  </si>
  <si>
    <t>Manufacture of air and spacecraft and related machinery</t>
  </si>
  <si>
    <t>Manufacture of military fighting vehicles</t>
  </si>
  <si>
    <t>Manufacture of transport equipment n.e.c.</t>
  </si>
  <si>
    <t>Manufacture of motorcycles</t>
  </si>
  <si>
    <t>Manufacture of bicycles and invalid carriages</t>
  </si>
  <si>
    <t>Manufacture of other transport equipment n.e.c.</t>
  </si>
  <si>
    <t>Manufacture of furniture</t>
  </si>
  <si>
    <t>Other manufacturing</t>
  </si>
  <si>
    <t>Manufacture of jewellery, bijouterie and related articles</t>
  </si>
  <si>
    <t>Manufacture of jewellery and related articles</t>
  </si>
  <si>
    <t>Manufacture of imitation jewellery and related articles</t>
  </si>
  <si>
    <t>Manufacture of musical instruments</t>
  </si>
  <si>
    <t>Manufacture of sports goods</t>
  </si>
  <si>
    <t>Manufacture of games and toys</t>
  </si>
  <si>
    <t>Manufacture of medical and dental instruments and supplies</t>
  </si>
  <si>
    <t>Other manufacturing n.e.c.</t>
  </si>
  <si>
    <t>Repair and installation of machinery and equipment</t>
  </si>
  <si>
    <t>Repair of fabricated metal products, machinery and equipment</t>
  </si>
  <si>
    <t>Repair of fabricated metal products</t>
  </si>
  <si>
    <t>Repair of machinery</t>
  </si>
  <si>
    <t>Repair of electronic and optical equipment</t>
  </si>
  <si>
    <t>Repair of electrical equipment</t>
  </si>
  <si>
    <t>Repair of transport equipment, except motor vehicles</t>
  </si>
  <si>
    <t>Repair of other equipment</t>
  </si>
  <si>
    <t>Installation of industrial machinery and equipment</t>
  </si>
  <si>
    <t>D</t>
  </si>
  <si>
    <t>Electricity, gas, steam and air conditioning supply</t>
  </si>
  <si>
    <t>Electric power generation, transmission and distribution</t>
  </si>
  <si>
    <t>Manufacture of gas; distribution of gaseous fuels through mains</t>
  </si>
  <si>
    <t>Steam and air conditioning supply</t>
  </si>
  <si>
    <t>E</t>
  </si>
  <si>
    <t>Water supply; sewerage, waste management and remediation activities</t>
  </si>
  <si>
    <t>Water collection, treatment and supply</t>
  </si>
  <si>
    <t>Sewerage</t>
  </si>
  <si>
    <t>Waste collection, treatment and disposal activities; materials recovery</t>
  </si>
  <si>
    <t>Waste collection</t>
  </si>
  <si>
    <t>Collection of non-hazardous waste</t>
  </si>
  <si>
    <t>Collection of hazardous waste</t>
  </si>
  <si>
    <t>Waste treatment and disposal</t>
  </si>
  <si>
    <t>Treatment and disposal of non-hazardous waste</t>
  </si>
  <si>
    <t>Treatment and disposal of hazardous waste</t>
  </si>
  <si>
    <t>Materials recovery</t>
  </si>
  <si>
    <t>Remediation activities and other waste management services</t>
  </si>
  <si>
    <t>F</t>
  </si>
  <si>
    <t>Construction</t>
  </si>
  <si>
    <t>Construction of buildings</t>
  </si>
  <si>
    <t>Civil engineering</t>
  </si>
  <si>
    <t>Construction of roads and railways</t>
  </si>
  <si>
    <t>Construction of utility projects</t>
  </si>
  <si>
    <t>Construction of other civil engineering projects</t>
  </si>
  <si>
    <t>Specialized construction activities</t>
  </si>
  <si>
    <t>Demolition and site preparation</t>
  </si>
  <si>
    <t>Demolition</t>
  </si>
  <si>
    <t>Site preparation</t>
  </si>
  <si>
    <t>Electrical, plumbing and other construction installation activities</t>
  </si>
  <si>
    <t>Electrical installation</t>
  </si>
  <si>
    <t>Plumbing, heat and air-conditioning installation</t>
  </si>
  <si>
    <t>Other construction installation</t>
  </si>
  <si>
    <t>Building completion and finishing</t>
  </si>
  <si>
    <t>Other specialized construction activities</t>
  </si>
  <si>
    <t>G</t>
  </si>
  <si>
    <t>Wholesale and retail trade; repair of motor vehicles and motorcycles</t>
  </si>
  <si>
    <t>Wholesale and retail trade and repair of motor vehicles and motorcycles</t>
  </si>
  <si>
    <t>Sale of motor vehicles</t>
  </si>
  <si>
    <t>Maintenance and repair of motor vehicles</t>
  </si>
  <si>
    <t>Sale of motor vehicle parts and accessories</t>
  </si>
  <si>
    <t>Sale, maintenance and repair of motorcycles and related parts and accessories</t>
  </si>
  <si>
    <t>Wholesale trade, except of motor vehicles and motorcycles</t>
  </si>
  <si>
    <t>Wholesale on a fee or contract basis</t>
  </si>
  <si>
    <t>Wholesale of agricultural raw materials and live animals</t>
  </si>
  <si>
    <t>Wholesale of food, beverages and tobacco</t>
  </si>
  <si>
    <t>Wholesale of household goods</t>
  </si>
  <si>
    <t>Wholesale of textiles, clothing and footwear</t>
  </si>
  <si>
    <t>Wholesale of other household goods</t>
  </si>
  <si>
    <t>Wholesale of machinery, equipment and supplies</t>
  </si>
  <si>
    <t>Wholesale of computers, computer peripheral equipment and software</t>
  </si>
  <si>
    <t>Wholesale of electronic and telecommunications equipment and parts</t>
  </si>
  <si>
    <t>Wholesale of agricultural machinery, equipment and supplies</t>
  </si>
  <si>
    <t>Wholesale of other machinery and equipment</t>
  </si>
  <si>
    <t>Other specialized wholesale</t>
  </si>
  <si>
    <t>Wholesale of solid, liquid and gaseous fuels and related products</t>
  </si>
  <si>
    <t>Wholesale of metals and metal ores</t>
  </si>
  <si>
    <t>Wholesale of construction materials, hardware, plumbing and heating equipment and supplies</t>
  </si>
  <si>
    <t>Wholesale of waste and scrap and other products n.e.c.</t>
  </si>
  <si>
    <t>Non-specialized wholesale trade</t>
  </si>
  <si>
    <t>Retail trade, except of motor vehicles and motorcycles</t>
  </si>
  <si>
    <t>Retail sale in non-specialized stores</t>
  </si>
  <si>
    <t>Retail sale in non-specialized stores with food, beverages or tobacco predominating</t>
  </si>
  <si>
    <t>Other retail sale in non-specialized stores</t>
  </si>
  <si>
    <t>Retail sale of food, beverages and tobacco in specialized stores</t>
  </si>
  <si>
    <t>Retail sale of food in specialized stores</t>
  </si>
  <si>
    <t>Retail sale of beverages in specialized stores</t>
  </si>
  <si>
    <t>Retail sale of tobacco products in specialized stores</t>
  </si>
  <si>
    <t>Retail sale of automotive fuel in specialized stores</t>
  </si>
  <si>
    <t>Retail sale of information and communications equipment in specialized stores</t>
  </si>
  <si>
    <t>Retail sale of computers, peripheral units, software and telecommunications equipment in specialized stores</t>
  </si>
  <si>
    <t>Retail sale of audio and video equipment in specialized stores</t>
  </si>
  <si>
    <t>Retail sale of other household equipment in specialized stores</t>
  </si>
  <si>
    <t>Retail sale of textiles in specialized stores</t>
  </si>
  <si>
    <t>Retail sale of hardware, paints and glass in specialized stores</t>
  </si>
  <si>
    <t>Retail sale of carpets, rugs, wall and floor coverings in specialized stores</t>
  </si>
  <si>
    <t>Retail sale of electrical household appliances, furniture, lighting equipment and other household articles in specialized stores</t>
  </si>
  <si>
    <t>Retail sale of cultural and recreation goods in specialized stores</t>
  </si>
  <si>
    <t>Retail sale of books, newspapers and stationary in specialized stores</t>
  </si>
  <si>
    <t>Retail sale of music and video recordings in specialized stores</t>
  </si>
  <si>
    <t>Retail sale of sporting equipment in specialized stores</t>
  </si>
  <si>
    <t>Retail sale of games and toys in specialized stores</t>
  </si>
  <si>
    <t>Retail sale of other goods in specialized stores</t>
  </si>
  <si>
    <t>Retail sale of clothing, footwear and leather articles in specialized stores</t>
  </si>
  <si>
    <t>Retail sale of pharmaceutical and medical goods, cosmetic and toilet articles in specialized stores</t>
  </si>
  <si>
    <t>Other retail sale of new goods in specialized stores</t>
  </si>
  <si>
    <t>Retail sale of second-hand goods</t>
  </si>
  <si>
    <t>Retail sale via stalls and markets</t>
  </si>
  <si>
    <t>Retail sale via stalls and markets of food, beverages and tobacco products</t>
  </si>
  <si>
    <t>Retail sale via stalls and markets of textiles, clothing and footwear</t>
  </si>
  <si>
    <t>Retail sale via stalls and markets of other goods</t>
  </si>
  <si>
    <t>Retail trade not in stores, stalls or markets</t>
  </si>
  <si>
    <t>Retail sale via mail order houses or via Internet</t>
  </si>
  <si>
    <t>Other retail sale not in stores, stalls or markets</t>
  </si>
  <si>
    <t>H</t>
  </si>
  <si>
    <t>Transportation and storage</t>
  </si>
  <si>
    <t>Land transport and transport via pipelines</t>
  </si>
  <si>
    <t>Transport via railways</t>
  </si>
  <si>
    <t>Passenger rail transport, interurban</t>
  </si>
  <si>
    <t>Freight rail transport</t>
  </si>
  <si>
    <t>Other land transport</t>
  </si>
  <si>
    <t>Urban and suburban passenger land transport</t>
  </si>
  <si>
    <t>Other passenger land transport</t>
  </si>
  <si>
    <t>Freight transport by road</t>
  </si>
  <si>
    <t>Transport via pipeline</t>
  </si>
  <si>
    <t>Water transport</t>
  </si>
  <si>
    <t>Sea and coastal water transport</t>
  </si>
  <si>
    <t>Sea and coastal passenger water transport</t>
  </si>
  <si>
    <t>Sea and coastal freight water transport</t>
  </si>
  <si>
    <t>Inland water transport</t>
  </si>
  <si>
    <t>Inland passenger water transport</t>
  </si>
  <si>
    <t>Inland freight water transport</t>
  </si>
  <si>
    <t>Air transport</t>
  </si>
  <si>
    <t>Passenger air transport</t>
  </si>
  <si>
    <t>Freight air transport</t>
  </si>
  <si>
    <t>Warehousing and support activities for transportation</t>
  </si>
  <si>
    <t>Warehousing and storage</t>
  </si>
  <si>
    <t>Support activities for transportation</t>
  </si>
  <si>
    <t>Service activities incidental to land transportation</t>
  </si>
  <si>
    <t>Service activities incidental to water transportation</t>
  </si>
  <si>
    <t>Service activities incidental to air transportation</t>
  </si>
  <si>
    <t>Cargo handling</t>
  </si>
  <si>
    <t>Other transportation support activities</t>
  </si>
  <si>
    <t>Postal and courier activities</t>
  </si>
  <si>
    <t>Postal activities</t>
  </si>
  <si>
    <t>Courier activities</t>
  </si>
  <si>
    <t>I</t>
  </si>
  <si>
    <t>Accommodation and food service activities</t>
  </si>
  <si>
    <t>Accommodation</t>
  </si>
  <si>
    <t>Short term accommodation activities</t>
  </si>
  <si>
    <t>Camping grounds, recreational vehicle parks and trailer parks</t>
  </si>
  <si>
    <t>Other accommodation</t>
  </si>
  <si>
    <t>Food and beverage service activities</t>
  </si>
  <si>
    <t>Restaurants and mobile food service activities</t>
  </si>
  <si>
    <t>Event catering and other food service activities</t>
  </si>
  <si>
    <t>Event catering</t>
  </si>
  <si>
    <t>Other food service activities</t>
  </si>
  <si>
    <t>Beverage serving activities</t>
  </si>
  <si>
    <t>J</t>
  </si>
  <si>
    <t>Information and communication</t>
  </si>
  <si>
    <t>Publishing activities</t>
  </si>
  <si>
    <t>Publishing of books, periodicals and other publishing activities</t>
  </si>
  <si>
    <t>Book publishing</t>
  </si>
  <si>
    <t>Publishing of directories and mailing lists</t>
  </si>
  <si>
    <t>Publishing of newspapers, journals and periodicals</t>
  </si>
  <si>
    <t>Other publishing activities</t>
  </si>
  <si>
    <t>Software publishing</t>
  </si>
  <si>
    <t>Motion picture, video and television programme production, sound recording and music publishing activities</t>
  </si>
  <si>
    <t>Motion picture, video and television programme activities</t>
  </si>
  <si>
    <t>Motion picture, video and television programme production activities</t>
  </si>
  <si>
    <t>Motion picture, video and television programme post-production activities</t>
  </si>
  <si>
    <t>Motion picture, video and television programme distribution activities</t>
  </si>
  <si>
    <t>Motion picture projection activities</t>
  </si>
  <si>
    <t>Sound recording and music publishing activities</t>
  </si>
  <si>
    <t>Programming and broadcasting activities</t>
  </si>
  <si>
    <t>Radio broadcasting</t>
  </si>
  <si>
    <t>Television programming and broadcasting activities</t>
  </si>
  <si>
    <t>Telecommunications</t>
  </si>
  <si>
    <t>Wired telecommunications activities</t>
  </si>
  <si>
    <t>Wireless telecommunications activities</t>
  </si>
  <si>
    <t>Satellite telecommunications activities</t>
  </si>
  <si>
    <t>Other telecommunications activities</t>
  </si>
  <si>
    <t>Computer programming, consultancy and related activities</t>
  </si>
  <si>
    <t>Computer programming activities</t>
  </si>
  <si>
    <t>Computer consultancy and computer facilities management activities</t>
  </si>
  <si>
    <t>Other information technology and computer service activities</t>
  </si>
  <si>
    <t>Information service activities</t>
  </si>
  <si>
    <t>Data processing, hosting and related activities; web portals</t>
  </si>
  <si>
    <t>Data processing, hosting and related activities</t>
  </si>
  <si>
    <t>Web portals</t>
  </si>
  <si>
    <t>Other information service activities</t>
  </si>
  <si>
    <t>News agency activities</t>
  </si>
  <si>
    <t>Other information service activities n.e.c.</t>
  </si>
  <si>
    <t>K</t>
  </si>
  <si>
    <t>Financial and insurance activities</t>
  </si>
  <si>
    <t>Financial service activities, except insurance and pension funding</t>
  </si>
  <si>
    <t>Monetary intermediation</t>
  </si>
  <si>
    <t>Central banking</t>
  </si>
  <si>
    <t>Other monetary intermediation</t>
  </si>
  <si>
    <t>Activities of holding companies</t>
  </si>
  <si>
    <t>Trusts, funds and similar financial entities</t>
  </si>
  <si>
    <t>Other financial service activities, except insurance and pension funding activities</t>
  </si>
  <si>
    <t>Financial leasing</t>
  </si>
  <si>
    <t>Other credit granting</t>
  </si>
  <si>
    <t>Other financial service activities, except insurance and pension funding activities, n.e.c.</t>
  </si>
  <si>
    <t>Insurance, reinsurance and pension funding, except compulsory social security</t>
  </si>
  <si>
    <t>Insurance</t>
  </si>
  <si>
    <t>Life insurance</t>
  </si>
  <si>
    <t>Non-life insurance</t>
  </si>
  <si>
    <t>Reinsurance</t>
  </si>
  <si>
    <t>Pension funding</t>
  </si>
  <si>
    <t>Activities auxiliary to financial service and insurance activities</t>
  </si>
  <si>
    <t>Activities auxiliary to financial service activities, except insurance and pension funding</t>
  </si>
  <si>
    <t>Administration of financial markets</t>
  </si>
  <si>
    <t>Security and commodity contracts brokerage</t>
  </si>
  <si>
    <t>Other activities auxiliary to financial service activities</t>
  </si>
  <si>
    <t>Activities auxiliary to insurance and pension funding</t>
  </si>
  <si>
    <t>Risk and damage evaluation</t>
  </si>
  <si>
    <t>Activities of insurance agents and brokers</t>
  </si>
  <si>
    <t>Other activities auxiliary to insurance and pension funding</t>
  </si>
  <si>
    <t>Fund management activities</t>
  </si>
  <si>
    <t>L</t>
  </si>
  <si>
    <t>Real estate activities</t>
  </si>
  <si>
    <t>Real estate activities with own or leased property</t>
  </si>
  <si>
    <t>Real estate activities on a fee or contract basis</t>
  </si>
  <si>
    <t>M</t>
  </si>
  <si>
    <t>Professional, scientific and technical activities</t>
  </si>
  <si>
    <t>Legal and accounting activities</t>
  </si>
  <si>
    <t>Legal activities</t>
  </si>
  <si>
    <t>Accounting, bookkeeping and auditing activities; tax consultancy</t>
  </si>
  <si>
    <t>Activities of head offices; management consultancy activities</t>
  </si>
  <si>
    <t>Activities of head offices</t>
  </si>
  <si>
    <t>Management consultancy activities</t>
  </si>
  <si>
    <t>Architectural and engineering activities; technical testing and analysis</t>
  </si>
  <si>
    <t>Architectural and engineering activities and related technical consultancy</t>
  </si>
  <si>
    <t>Technical testing and analysis</t>
  </si>
  <si>
    <t>Scientific research and development</t>
  </si>
  <si>
    <t>Research and experimental development on natural sciences and engineering</t>
  </si>
  <si>
    <t>Research and experimental development on social sciences and humanities</t>
  </si>
  <si>
    <t>Advertising and market research</t>
  </si>
  <si>
    <t>Advertising</t>
  </si>
  <si>
    <t>Market research and public opinion polling</t>
  </si>
  <si>
    <t>Other professional, scientific and technical activities</t>
  </si>
  <si>
    <t>Specialized design activities</t>
  </si>
  <si>
    <t>Photographic activities</t>
  </si>
  <si>
    <t>Other professional, scientific and technical activities n.e.c.</t>
  </si>
  <si>
    <t>Veterinary activities</t>
  </si>
  <si>
    <t>N</t>
  </si>
  <si>
    <t>Administrative and support service activities</t>
  </si>
  <si>
    <t>Rental and leasing activities</t>
  </si>
  <si>
    <t>Renting and leasing of motor vehicles</t>
  </si>
  <si>
    <t>Renting and leasing of personal and household goods</t>
  </si>
  <si>
    <t>Renting and leasing of recreational and sports goods</t>
  </si>
  <si>
    <t>Renting of video tapes and disks</t>
  </si>
  <si>
    <t>Renting and leasing of other personal and household goods</t>
  </si>
  <si>
    <t>Renting and leasing of other machinery, equipment and tangible goods</t>
  </si>
  <si>
    <t>Leasing of intellectual property and similar products, except copyrighted works</t>
  </si>
  <si>
    <t>Employment activities</t>
  </si>
  <si>
    <t>Activities of employment placement agencies</t>
  </si>
  <si>
    <t>Temporary employment agency activities</t>
  </si>
  <si>
    <t>Other human resources provision</t>
  </si>
  <si>
    <t>Travel agency, tour operator, reservation service and related activities</t>
  </si>
  <si>
    <t>Travel agency and tour operator activities</t>
  </si>
  <si>
    <t>Travel agency activities</t>
  </si>
  <si>
    <t>Tour operator activities</t>
  </si>
  <si>
    <t>Other reservation service and related activities</t>
  </si>
  <si>
    <t>Security and investigation activities</t>
  </si>
  <si>
    <t>Private security activities</t>
  </si>
  <si>
    <t>Security systems service activities</t>
  </si>
  <si>
    <t>Investigation activities</t>
  </si>
  <si>
    <t>Services to buildings and landscape activities</t>
  </si>
  <si>
    <t>Combined facilities support activities</t>
  </si>
  <si>
    <t>Cleaning activities</t>
  </si>
  <si>
    <t>General cleaning of buildings</t>
  </si>
  <si>
    <t>Other building and industrial cleaning activities</t>
  </si>
  <si>
    <t>Landscape care and maintenance service activities</t>
  </si>
  <si>
    <t>Office administrative, office support and other business support activities</t>
  </si>
  <si>
    <t>Office administrative and support activities</t>
  </si>
  <si>
    <t>Combined office administrative service activities</t>
  </si>
  <si>
    <t>Photocopying, document preparation and other specialized office support activities</t>
  </si>
  <si>
    <t>Activities of call centres</t>
  </si>
  <si>
    <t>Organization of conventions and trade shows</t>
  </si>
  <si>
    <t>Business support service activities n.e.c.</t>
  </si>
  <si>
    <t>Activities of collection agencies and credit bureaus</t>
  </si>
  <si>
    <t>Packaging activities</t>
  </si>
  <si>
    <t>Other business support service activities n.e.c.</t>
  </si>
  <si>
    <t>O</t>
  </si>
  <si>
    <t>Public administration and defence; compulsory social security</t>
  </si>
  <si>
    <t>Administration of the State and the economic and social policy of the community</t>
  </si>
  <si>
    <t>General public administration activities</t>
  </si>
  <si>
    <t>Regulation of the activities of providing health care, education, cultural services and other social services, excluding social security</t>
  </si>
  <si>
    <t>Regulation of and contribution to more efficient operation of businesses</t>
  </si>
  <si>
    <t>Provision of services to the community as a whole</t>
  </si>
  <si>
    <t>Foreign affairs</t>
  </si>
  <si>
    <t>Defence activities</t>
  </si>
  <si>
    <t>Public order and safety activities</t>
  </si>
  <si>
    <t>Compulsory social security activities</t>
  </si>
  <si>
    <t>P</t>
  </si>
  <si>
    <t>Education</t>
  </si>
  <si>
    <t>Pre-primary and primary education</t>
  </si>
  <si>
    <t>Secondary education</t>
  </si>
  <si>
    <t>General secondary education</t>
  </si>
  <si>
    <t>Technical and vocational secondary education</t>
  </si>
  <si>
    <t>Higher education</t>
  </si>
  <si>
    <t>Other education</t>
  </si>
  <si>
    <t>Sports and recreation education</t>
  </si>
  <si>
    <t>Cultural education</t>
  </si>
  <si>
    <t>Other education n.e.c.</t>
  </si>
  <si>
    <t>Educational support activities</t>
  </si>
  <si>
    <t>Q</t>
  </si>
  <si>
    <t>Human health and social work activities</t>
  </si>
  <si>
    <t>Human health activities</t>
  </si>
  <si>
    <t>Hospital activities</t>
  </si>
  <si>
    <t>Medical and dental practice activities</t>
  </si>
  <si>
    <t>Other human health activities</t>
  </si>
  <si>
    <t>Residential care activities</t>
  </si>
  <si>
    <t>Residential nursing care facilities</t>
  </si>
  <si>
    <t>Residential care activities for mental retardation, mental health and substance abuse</t>
  </si>
  <si>
    <t>Residential care activities for the elderly and disabled</t>
  </si>
  <si>
    <t>Other residential care activities</t>
  </si>
  <si>
    <t>Social work activities without accommodation</t>
  </si>
  <si>
    <t>Social work activities without accommodation for the elderly and disabled</t>
  </si>
  <si>
    <t>Other social work activities without accommodation</t>
  </si>
  <si>
    <t>R</t>
  </si>
  <si>
    <t>Arts, entertainment and recreation</t>
  </si>
  <si>
    <t>Creative, arts and entertainment activities</t>
  </si>
  <si>
    <t>Libraries, archives, museums and other cultural activities</t>
  </si>
  <si>
    <t>Library and archives activities</t>
  </si>
  <si>
    <t>Museums activities and operation of historical sites and buildings</t>
  </si>
  <si>
    <t>Botanical and zoological gardens and nature reserves activities</t>
  </si>
  <si>
    <t>Gambling and betting activities</t>
  </si>
  <si>
    <t>Sports activities and amusement and recreation activities</t>
  </si>
  <si>
    <t>Sports activities</t>
  </si>
  <si>
    <t>Operation of sports facilities</t>
  </si>
  <si>
    <t>Activities of sports clubs</t>
  </si>
  <si>
    <t>Other sports activities</t>
  </si>
  <si>
    <t>Other amusement and recreation activities</t>
  </si>
  <si>
    <t>Activities of amusement parks and theme parks</t>
  </si>
  <si>
    <t>Other amusement and recreation activities n.e.c.</t>
  </si>
  <si>
    <t>S</t>
  </si>
  <si>
    <t>Other service activities</t>
  </si>
  <si>
    <t>Activities of membership organizations</t>
  </si>
  <si>
    <t>Activities of business, employers and professional membership organizations</t>
  </si>
  <si>
    <t>Activities of business and employers membership organizations</t>
  </si>
  <si>
    <t>Activities of professional membership organizations</t>
  </si>
  <si>
    <t>Activities of trade unions</t>
  </si>
  <si>
    <t>Activities of other membership organizations</t>
  </si>
  <si>
    <t>Activities of religious organizations</t>
  </si>
  <si>
    <t>Activities of political organizations</t>
  </si>
  <si>
    <t>Activities of other membership organizations n.e.c.</t>
  </si>
  <si>
    <t>Repair of computers and personal and household goods</t>
  </si>
  <si>
    <t>Repair of computers and communication equipment</t>
  </si>
  <si>
    <t>Repair of computers and peripheral equipment</t>
  </si>
  <si>
    <t>Repair of communication equipment</t>
  </si>
  <si>
    <t>Repair of personal and household goods</t>
  </si>
  <si>
    <t>Repair of consumer electronics</t>
  </si>
  <si>
    <t>Repair of household appliances and home and garden equipment</t>
  </si>
  <si>
    <t>Repair of footwear and leather goods</t>
  </si>
  <si>
    <t>Repair of furniture and home furnishings</t>
  </si>
  <si>
    <t>Repair of other personal and household goods</t>
  </si>
  <si>
    <t>Other personal service activities</t>
  </si>
  <si>
    <t>Washing and (dry-) cleaning of textile and fur products</t>
  </si>
  <si>
    <t>Hairdressing and other beauty treatment</t>
  </si>
  <si>
    <t>Funeral and related activities</t>
  </si>
  <si>
    <t>Other personal service activities n.e.c.</t>
  </si>
  <si>
    <t>T</t>
  </si>
  <si>
    <t>Activities of households as employers; undifferentiated goods- and services-producing activities of households for own use</t>
  </si>
  <si>
    <t>Activities of households as employers of domestic personnel</t>
  </si>
  <si>
    <t>Undifferentiated goods- and services-producing activities of private households for own use</t>
  </si>
  <si>
    <t>Undifferentiated goods-producing activities of private households for own use</t>
  </si>
  <si>
    <t>Undifferentiated service-producing activities of private households for own use</t>
  </si>
  <si>
    <t>U</t>
  </si>
  <si>
    <t>Activities of extraterritorial organizations and bodies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</si>
</sst>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8"/>
      <color theme="3"/>
      <name val="Tahoma"/>
      <family val="2"/>
      <charset val="222"/>
      <scheme val="major"/>
    </font>
    <font>
      <b/>
      <sz val="15"/>
      <color theme="3"/>
      <name val="Tahoma"/>
      <family val="2"/>
      <charset val="222"/>
      <scheme val="minor"/>
    </font>
    <font>
      <b/>
      <sz val="13"/>
      <color theme="3"/>
      <name val="Tahoma"/>
      <family val="2"/>
      <charset val="222"/>
      <scheme val="minor"/>
    </font>
    <font>
      <b/>
      <sz val="11"/>
      <color theme="3"/>
      <name val="Tahoma"/>
      <family val="2"/>
      <charset val="222"/>
      <scheme val="minor"/>
    </font>
    <font>
      <sz val="11"/>
      <color rgb="FF006100"/>
      <name val="Tahoma"/>
      <family val="2"/>
      <charset val="222"/>
      <scheme val="minor"/>
    </font>
    <font>
      <sz val="11"/>
      <color rgb="FF9C0006"/>
      <name val="Tahoma"/>
      <family val="2"/>
      <charset val="222"/>
      <scheme val="minor"/>
    </font>
    <font>
      <sz val="11"/>
      <color rgb="FF9C6500"/>
      <name val="Tahoma"/>
      <family val="2"/>
      <charset val="222"/>
      <scheme val="minor"/>
    </font>
    <font>
      <sz val="11"/>
      <color rgb="FF3F3F76"/>
      <name val="Tahoma"/>
      <family val="2"/>
      <charset val="222"/>
      <scheme val="minor"/>
    </font>
    <font>
      <b/>
      <sz val="11"/>
      <color rgb="FF3F3F3F"/>
      <name val="Tahoma"/>
      <family val="2"/>
      <charset val="222"/>
      <scheme val="minor"/>
    </font>
    <font>
      <b/>
      <sz val="11"/>
      <color rgb="FFFA7D00"/>
      <name val="Tahoma"/>
      <family val="2"/>
      <charset val="222"/>
      <scheme val="minor"/>
    </font>
    <font>
      <sz val="11"/>
      <color rgb="FFFA7D00"/>
      <name val="Tahoma"/>
      <family val="2"/>
      <charset val="222"/>
      <scheme val="minor"/>
    </font>
    <font>
      <b/>
      <sz val="11"/>
      <color theme="0"/>
      <name val="Tahoma"/>
      <family val="2"/>
      <charset val="222"/>
      <scheme val="minor"/>
    </font>
    <font>
      <sz val="11"/>
      <color rgb="FFFF0000"/>
      <name val="Tahoma"/>
      <family val="2"/>
      <charset val="222"/>
      <scheme val="minor"/>
    </font>
    <font>
      <i/>
      <sz val="11"/>
      <color rgb="FF7F7F7F"/>
      <name val="Tahoma"/>
      <family val="2"/>
      <charset val="222"/>
      <scheme val="minor"/>
    </font>
    <font>
      <b/>
      <sz val="11"/>
      <color theme="1"/>
      <name val="Tahoma"/>
      <family val="2"/>
      <charset val="222"/>
      <scheme val="minor"/>
    </font>
    <font>
      <sz val="11"/>
      <color theme="0"/>
      <name val="Tahoma"/>
      <family val="2"/>
      <charset val="22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">
    <xf numFmtId="0" fontId="0" fillId="0" borderId="0" xfId="0"/>
  </cellXfs>
  <cellStyles count="42">
    <cellStyle name="20% - ส่วนที่ถูกเน้น1" xfId="19" builtinId="30" customBuiltin="1"/>
    <cellStyle name="20% - ส่วนที่ถูกเน้น2" xfId="23" builtinId="34" customBuiltin="1"/>
    <cellStyle name="20% - ส่วนที่ถูกเน้น3" xfId="27" builtinId="38" customBuiltin="1"/>
    <cellStyle name="20% - ส่วนที่ถูกเน้น4" xfId="31" builtinId="42" customBuiltin="1"/>
    <cellStyle name="20% - ส่วนที่ถูกเน้น5" xfId="35" builtinId="46" customBuiltin="1"/>
    <cellStyle name="20% - ส่วนที่ถูกเน้น6" xfId="39" builtinId="50" customBuiltin="1"/>
    <cellStyle name="40% - ส่วนที่ถูกเน้น1" xfId="20" builtinId="31" customBuiltin="1"/>
    <cellStyle name="40% - ส่วนที่ถูกเน้น2" xfId="24" builtinId="35" customBuiltin="1"/>
    <cellStyle name="40% - ส่วนที่ถูกเน้น3" xfId="28" builtinId="39" customBuiltin="1"/>
    <cellStyle name="40% - ส่วนที่ถูกเน้น4" xfId="32" builtinId="43" customBuiltin="1"/>
    <cellStyle name="40% - ส่วนที่ถูกเน้น5" xfId="36" builtinId="47" customBuiltin="1"/>
    <cellStyle name="40% - ส่วนที่ถูกเน้น6" xfId="40" builtinId="51" customBuiltin="1"/>
    <cellStyle name="60% - ส่วนที่ถูกเน้น1" xfId="21" builtinId="32" customBuiltin="1"/>
    <cellStyle name="60% - ส่วนที่ถูกเน้น2" xfId="25" builtinId="36" customBuiltin="1"/>
    <cellStyle name="60% - ส่วนที่ถูกเน้น3" xfId="29" builtinId="40" customBuiltin="1"/>
    <cellStyle name="60% - ส่วนที่ถูกเน้น4" xfId="33" builtinId="44" customBuiltin="1"/>
    <cellStyle name="60% - ส่วนที่ถูกเน้น5" xfId="37" builtinId="48" customBuiltin="1"/>
    <cellStyle name="60% - ส่วนที่ถูกเน้น6" xfId="41" builtinId="52" customBuiltin="1"/>
    <cellStyle name="การคำนวณ" xfId="11" builtinId="22" customBuiltin="1"/>
    <cellStyle name="ข้อความเตือน" xfId="14" builtinId="11" customBuiltin="1"/>
    <cellStyle name="ข้อความอธิบาย" xfId="16" builtinId="53" customBuiltin="1"/>
    <cellStyle name="ชื่อเรื่อง" xfId="1" builtinId="15" customBuiltin="1"/>
    <cellStyle name="เซลล์ตรวจสอบ" xfId="13" builtinId="23" customBuiltin="1"/>
    <cellStyle name="เซลล์ที่มีลิงก์" xfId="12" builtinId="24" customBuiltin="1"/>
    <cellStyle name="ดี" xfId="6" builtinId="26" customBuiltin="1"/>
    <cellStyle name="ปกติ" xfId="0" builtinId="0"/>
    <cellStyle name="ป้อนค่า" xfId="9" builtinId="20" customBuiltin="1"/>
    <cellStyle name="ปานกลาง" xfId="8" builtinId="28" customBuiltin="1"/>
    <cellStyle name="ผลรวม" xfId="17" builtinId="25" customBuiltin="1"/>
    <cellStyle name="แย่" xfId="7" builtinId="27" customBuiltin="1"/>
    <cellStyle name="ส่วนที่ถูกเน้น1" xfId="18" builtinId="29" customBuiltin="1"/>
    <cellStyle name="ส่วนที่ถูกเน้น2" xfId="22" builtinId="33" customBuiltin="1"/>
    <cellStyle name="ส่วนที่ถูกเน้น3" xfId="26" builtinId="37" customBuiltin="1"/>
    <cellStyle name="ส่วนที่ถูกเน้น4" xfId="30" builtinId="41" customBuiltin="1"/>
    <cellStyle name="ส่วนที่ถูกเน้น5" xfId="34" builtinId="45" customBuiltin="1"/>
    <cellStyle name="ส่วนที่ถูกเน้น6" xfId="38" builtinId="49" customBuiltin="1"/>
    <cellStyle name="แสดงผล" xfId="10" builtinId="21" customBuiltin="1"/>
    <cellStyle name="หมายเหตุ" xfId="15" builtinId="10" customBuiltin="1"/>
    <cellStyle name="หัวเรื่อง 1" xfId="2" builtinId="16" customBuiltin="1"/>
    <cellStyle name="หัวเรื่อง 2" xfId="3" builtinId="17" customBuiltin="1"/>
    <cellStyle name="หัวเรื่อง 3" xfId="4" builtinId="18" customBuiltin="1"/>
    <cellStyle name="หัวเรื่อง 4" xfId="5" builtinId="1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67"/>
  <sheetViews>
    <sheetView tabSelected="1" workbookViewId="0"/>
  </sheetViews>
  <sheetFormatPr defaultRowHeight="14.25" x14ac:dyDescent="0.2"/>
  <sheetData>
    <row r="1" spans="1:5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 x14ac:dyDescent="0.2">
      <c r="A2" t="s">
        <v>5</v>
      </c>
      <c r="E2" t="s">
        <v>6</v>
      </c>
    </row>
    <row r="3" spans="1:5" x14ac:dyDescent="0.2">
      <c r="B3" t="str">
        <f>"01"</f>
        <v>01</v>
      </c>
      <c r="E3" t="s">
        <v>7</v>
      </c>
    </row>
    <row r="4" spans="1:5" x14ac:dyDescent="0.2">
      <c r="C4" t="str">
        <f>"011"</f>
        <v>011</v>
      </c>
      <c r="E4" t="s">
        <v>8</v>
      </c>
    </row>
    <row r="5" spans="1:5" x14ac:dyDescent="0.2">
      <c r="D5" t="str">
        <f>"0111"</f>
        <v>0111</v>
      </c>
      <c r="E5" t="s">
        <v>9</v>
      </c>
    </row>
    <row r="6" spans="1:5" x14ac:dyDescent="0.2">
      <c r="D6" t="str">
        <f>"0112"</f>
        <v>0112</v>
      </c>
      <c r="E6" t="s">
        <v>10</v>
      </c>
    </row>
    <row r="7" spans="1:5" x14ac:dyDescent="0.2">
      <c r="D7" t="str">
        <f>"0113"</f>
        <v>0113</v>
      </c>
      <c r="E7" t="s">
        <v>11</v>
      </c>
    </row>
    <row r="8" spans="1:5" x14ac:dyDescent="0.2">
      <c r="D8" t="str">
        <f>"0114"</f>
        <v>0114</v>
      </c>
      <c r="E8" t="s">
        <v>12</v>
      </c>
    </row>
    <row r="9" spans="1:5" x14ac:dyDescent="0.2">
      <c r="D9" t="str">
        <f>"0115"</f>
        <v>0115</v>
      </c>
      <c r="E9" t="s">
        <v>13</v>
      </c>
    </row>
    <row r="10" spans="1:5" x14ac:dyDescent="0.2">
      <c r="D10" t="str">
        <f>"0116"</f>
        <v>0116</v>
      </c>
      <c r="E10" t="s">
        <v>14</v>
      </c>
    </row>
    <row r="11" spans="1:5" x14ac:dyDescent="0.2">
      <c r="D11" t="str">
        <f>"0119"</f>
        <v>0119</v>
      </c>
      <c r="E11" t="s">
        <v>15</v>
      </c>
    </row>
    <row r="12" spans="1:5" x14ac:dyDescent="0.2">
      <c r="C12" t="str">
        <f>"012"</f>
        <v>012</v>
      </c>
      <c r="E12" t="s">
        <v>16</v>
      </c>
    </row>
    <row r="13" spans="1:5" x14ac:dyDescent="0.2">
      <c r="D13" t="str">
        <f>"0121"</f>
        <v>0121</v>
      </c>
      <c r="E13" t="s">
        <v>17</v>
      </c>
    </row>
    <row r="14" spans="1:5" x14ac:dyDescent="0.2">
      <c r="D14" t="str">
        <f>"0122"</f>
        <v>0122</v>
      </c>
      <c r="E14" t="s">
        <v>18</v>
      </c>
    </row>
    <row r="15" spans="1:5" x14ac:dyDescent="0.2">
      <c r="D15" t="str">
        <f>"0123"</f>
        <v>0123</v>
      </c>
      <c r="E15" t="s">
        <v>19</v>
      </c>
    </row>
    <row r="16" spans="1:5" x14ac:dyDescent="0.2">
      <c r="D16" t="str">
        <f>"0124"</f>
        <v>0124</v>
      </c>
      <c r="E16" t="s">
        <v>20</v>
      </c>
    </row>
    <row r="17" spans="3:5" x14ac:dyDescent="0.2">
      <c r="D17" t="str">
        <f>"0125"</f>
        <v>0125</v>
      </c>
      <c r="E17" t="s">
        <v>21</v>
      </c>
    </row>
    <row r="18" spans="3:5" x14ac:dyDescent="0.2">
      <c r="D18" t="str">
        <f>"0126"</f>
        <v>0126</v>
      </c>
      <c r="E18" t="s">
        <v>22</v>
      </c>
    </row>
    <row r="19" spans="3:5" x14ac:dyDescent="0.2">
      <c r="D19" t="str">
        <f>"0127"</f>
        <v>0127</v>
      </c>
      <c r="E19" t="s">
        <v>23</v>
      </c>
    </row>
    <row r="20" spans="3:5" x14ac:dyDescent="0.2">
      <c r="D20" t="str">
        <f>"0128"</f>
        <v>0128</v>
      </c>
      <c r="E20" t="s">
        <v>24</v>
      </c>
    </row>
    <row r="21" spans="3:5" x14ac:dyDescent="0.2">
      <c r="D21" t="str">
        <f>"0129"</f>
        <v>0129</v>
      </c>
      <c r="E21" t="s">
        <v>25</v>
      </c>
    </row>
    <row r="22" spans="3:5" x14ac:dyDescent="0.2">
      <c r="C22" t="str">
        <f>"013"</f>
        <v>013</v>
      </c>
      <c r="E22" t="s">
        <v>26</v>
      </c>
    </row>
    <row r="23" spans="3:5" x14ac:dyDescent="0.2">
      <c r="D23" t="str">
        <f>"0130"</f>
        <v>0130</v>
      </c>
      <c r="E23" t="s">
        <v>26</v>
      </c>
    </row>
    <row r="24" spans="3:5" x14ac:dyDescent="0.2">
      <c r="C24" t="str">
        <f>"014"</f>
        <v>014</v>
      </c>
      <c r="E24" t="s">
        <v>27</v>
      </c>
    </row>
    <row r="25" spans="3:5" x14ac:dyDescent="0.2">
      <c r="D25" t="str">
        <f>"0141"</f>
        <v>0141</v>
      </c>
      <c r="E25" t="s">
        <v>28</v>
      </c>
    </row>
    <row r="26" spans="3:5" x14ac:dyDescent="0.2">
      <c r="D26" t="str">
        <f>"0142"</f>
        <v>0142</v>
      </c>
      <c r="E26" t="s">
        <v>29</v>
      </c>
    </row>
    <row r="27" spans="3:5" x14ac:dyDescent="0.2">
      <c r="D27" t="str">
        <f>"0143"</f>
        <v>0143</v>
      </c>
      <c r="E27" t="s">
        <v>30</v>
      </c>
    </row>
    <row r="28" spans="3:5" x14ac:dyDescent="0.2">
      <c r="D28" t="str">
        <f>"0144"</f>
        <v>0144</v>
      </c>
      <c r="E28" t="s">
        <v>31</v>
      </c>
    </row>
    <row r="29" spans="3:5" x14ac:dyDescent="0.2">
      <c r="D29" t="str">
        <f>"0145"</f>
        <v>0145</v>
      </c>
      <c r="E29" t="s">
        <v>32</v>
      </c>
    </row>
    <row r="30" spans="3:5" x14ac:dyDescent="0.2">
      <c r="D30" t="str">
        <f>"0146"</f>
        <v>0146</v>
      </c>
      <c r="E30" t="s">
        <v>33</v>
      </c>
    </row>
    <row r="31" spans="3:5" x14ac:dyDescent="0.2">
      <c r="D31" t="str">
        <f>"0149"</f>
        <v>0149</v>
      </c>
      <c r="E31" t="s">
        <v>34</v>
      </c>
    </row>
    <row r="32" spans="3:5" x14ac:dyDescent="0.2">
      <c r="C32" t="str">
        <f>"015"</f>
        <v>015</v>
      </c>
      <c r="E32" t="s">
        <v>35</v>
      </c>
    </row>
    <row r="33" spans="2:5" x14ac:dyDescent="0.2">
      <c r="D33" t="str">
        <f>"0150"</f>
        <v>0150</v>
      </c>
      <c r="E33" t="s">
        <v>35</v>
      </c>
    </row>
    <row r="34" spans="2:5" x14ac:dyDescent="0.2">
      <c r="C34" t="str">
        <f>"016"</f>
        <v>016</v>
      </c>
      <c r="E34" t="s">
        <v>36</v>
      </c>
    </row>
    <row r="35" spans="2:5" x14ac:dyDescent="0.2">
      <c r="D35" t="str">
        <f>"0161"</f>
        <v>0161</v>
      </c>
      <c r="E35" t="s">
        <v>37</v>
      </c>
    </row>
    <row r="36" spans="2:5" x14ac:dyDescent="0.2">
      <c r="D36" t="str">
        <f>"0162"</f>
        <v>0162</v>
      </c>
      <c r="E36" t="s">
        <v>38</v>
      </c>
    </row>
    <row r="37" spans="2:5" x14ac:dyDescent="0.2">
      <c r="D37" t="str">
        <f>"0163"</f>
        <v>0163</v>
      </c>
      <c r="E37" t="s">
        <v>39</v>
      </c>
    </row>
    <row r="38" spans="2:5" x14ac:dyDescent="0.2">
      <c r="D38" t="str">
        <f>"0164"</f>
        <v>0164</v>
      </c>
      <c r="E38" t="s">
        <v>40</v>
      </c>
    </row>
    <row r="39" spans="2:5" x14ac:dyDescent="0.2">
      <c r="C39" t="str">
        <f>"017"</f>
        <v>017</v>
      </c>
      <c r="E39" t="s">
        <v>41</v>
      </c>
    </row>
    <row r="40" spans="2:5" x14ac:dyDescent="0.2">
      <c r="D40" t="str">
        <f>"0170"</f>
        <v>0170</v>
      </c>
      <c r="E40" t="s">
        <v>41</v>
      </c>
    </row>
    <row r="41" spans="2:5" x14ac:dyDescent="0.2">
      <c r="B41" t="str">
        <f>"02"</f>
        <v>02</v>
      </c>
      <c r="E41" t="s">
        <v>42</v>
      </c>
    </row>
    <row r="42" spans="2:5" x14ac:dyDescent="0.2">
      <c r="C42" t="str">
        <f>"021"</f>
        <v>021</v>
      </c>
      <c r="E42" t="s">
        <v>43</v>
      </c>
    </row>
    <row r="43" spans="2:5" x14ac:dyDescent="0.2">
      <c r="D43" t="str">
        <f>"0210"</f>
        <v>0210</v>
      </c>
      <c r="E43" t="s">
        <v>43</v>
      </c>
    </row>
    <row r="44" spans="2:5" x14ac:dyDescent="0.2">
      <c r="C44" t="str">
        <f>"022"</f>
        <v>022</v>
      </c>
      <c r="E44" t="s">
        <v>44</v>
      </c>
    </row>
    <row r="45" spans="2:5" x14ac:dyDescent="0.2">
      <c r="D45" t="str">
        <f>"0220"</f>
        <v>0220</v>
      </c>
      <c r="E45" t="s">
        <v>44</v>
      </c>
    </row>
    <row r="46" spans="2:5" x14ac:dyDescent="0.2">
      <c r="C46" t="str">
        <f>"023"</f>
        <v>023</v>
      </c>
      <c r="E46" t="s">
        <v>45</v>
      </c>
    </row>
    <row r="47" spans="2:5" x14ac:dyDescent="0.2">
      <c r="D47" t="str">
        <f>"0230"</f>
        <v>0230</v>
      </c>
      <c r="E47" t="s">
        <v>45</v>
      </c>
    </row>
    <row r="48" spans="2:5" x14ac:dyDescent="0.2">
      <c r="C48" t="str">
        <f>"024"</f>
        <v>024</v>
      </c>
      <c r="E48" t="s">
        <v>46</v>
      </c>
    </row>
    <row r="49" spans="1:5" x14ac:dyDescent="0.2">
      <c r="D49" t="str">
        <f>"0240"</f>
        <v>0240</v>
      </c>
      <c r="E49" t="s">
        <v>46</v>
      </c>
    </row>
    <row r="50" spans="1:5" x14ac:dyDescent="0.2">
      <c r="B50" t="str">
        <f>"03"</f>
        <v>03</v>
      </c>
      <c r="E50" t="s">
        <v>47</v>
      </c>
    </row>
    <row r="51" spans="1:5" x14ac:dyDescent="0.2">
      <c r="C51" t="str">
        <f>"031"</f>
        <v>031</v>
      </c>
      <c r="E51" t="s">
        <v>48</v>
      </c>
    </row>
    <row r="52" spans="1:5" x14ac:dyDescent="0.2">
      <c r="D52" t="str">
        <f>"0311"</f>
        <v>0311</v>
      </c>
      <c r="E52" t="s">
        <v>49</v>
      </c>
    </row>
    <row r="53" spans="1:5" x14ac:dyDescent="0.2">
      <c r="D53" t="str">
        <f>"0312"</f>
        <v>0312</v>
      </c>
      <c r="E53" t="s">
        <v>50</v>
      </c>
    </row>
    <row r="54" spans="1:5" x14ac:dyDescent="0.2">
      <c r="C54" t="str">
        <f>"032"</f>
        <v>032</v>
      </c>
      <c r="E54" t="s">
        <v>51</v>
      </c>
    </row>
    <row r="55" spans="1:5" x14ac:dyDescent="0.2">
      <c r="D55" t="str">
        <f>"0321"</f>
        <v>0321</v>
      </c>
      <c r="E55" t="s">
        <v>52</v>
      </c>
    </row>
    <row r="56" spans="1:5" x14ac:dyDescent="0.2">
      <c r="D56" t="str">
        <f>"0322"</f>
        <v>0322</v>
      </c>
      <c r="E56" t="s">
        <v>53</v>
      </c>
    </row>
    <row r="57" spans="1:5" x14ac:dyDescent="0.2">
      <c r="A57" t="s">
        <v>54</v>
      </c>
      <c r="E57" t="s">
        <v>55</v>
      </c>
    </row>
    <row r="58" spans="1:5" x14ac:dyDescent="0.2">
      <c r="B58" t="str">
        <f>"05"</f>
        <v>05</v>
      </c>
      <c r="E58" t="s">
        <v>56</v>
      </c>
    </row>
    <row r="59" spans="1:5" x14ac:dyDescent="0.2">
      <c r="C59" t="str">
        <f>"051"</f>
        <v>051</v>
      </c>
      <c r="E59" t="s">
        <v>57</v>
      </c>
    </row>
    <row r="60" spans="1:5" x14ac:dyDescent="0.2">
      <c r="D60" t="str">
        <f>"0510"</f>
        <v>0510</v>
      </c>
      <c r="E60" t="s">
        <v>57</v>
      </c>
    </row>
    <row r="61" spans="1:5" x14ac:dyDescent="0.2">
      <c r="C61" t="str">
        <f>"052"</f>
        <v>052</v>
      </c>
      <c r="E61" t="s">
        <v>58</v>
      </c>
    </row>
    <row r="62" spans="1:5" x14ac:dyDescent="0.2">
      <c r="D62" t="str">
        <f>"0520"</f>
        <v>0520</v>
      </c>
      <c r="E62" t="s">
        <v>58</v>
      </c>
    </row>
    <row r="63" spans="1:5" x14ac:dyDescent="0.2">
      <c r="B63" t="str">
        <f>"06"</f>
        <v>06</v>
      </c>
      <c r="E63" t="s">
        <v>59</v>
      </c>
    </row>
    <row r="64" spans="1:5" x14ac:dyDescent="0.2">
      <c r="C64" t="str">
        <f>"061"</f>
        <v>061</v>
      </c>
      <c r="E64" t="s">
        <v>60</v>
      </c>
    </row>
    <row r="65" spans="2:5" x14ac:dyDescent="0.2">
      <c r="D65" t="str">
        <f>"0610"</f>
        <v>0610</v>
      </c>
      <c r="E65" t="s">
        <v>60</v>
      </c>
    </row>
    <row r="66" spans="2:5" x14ac:dyDescent="0.2">
      <c r="C66" t="str">
        <f>"062"</f>
        <v>062</v>
      </c>
      <c r="E66" t="s">
        <v>61</v>
      </c>
    </row>
    <row r="67" spans="2:5" x14ac:dyDescent="0.2">
      <c r="D67" t="str">
        <f>"0620"</f>
        <v>0620</v>
      </c>
      <c r="E67" t="s">
        <v>61</v>
      </c>
    </row>
    <row r="68" spans="2:5" x14ac:dyDescent="0.2">
      <c r="B68" t="str">
        <f>"07"</f>
        <v>07</v>
      </c>
      <c r="E68" t="s">
        <v>62</v>
      </c>
    </row>
    <row r="69" spans="2:5" x14ac:dyDescent="0.2">
      <c r="C69" t="str">
        <f>"071"</f>
        <v>071</v>
      </c>
      <c r="E69" t="s">
        <v>63</v>
      </c>
    </row>
    <row r="70" spans="2:5" x14ac:dyDescent="0.2">
      <c r="D70" t="str">
        <f>"0710"</f>
        <v>0710</v>
      </c>
      <c r="E70" t="s">
        <v>63</v>
      </c>
    </row>
    <row r="71" spans="2:5" x14ac:dyDescent="0.2">
      <c r="C71" t="str">
        <f>"072"</f>
        <v>072</v>
      </c>
      <c r="E71" t="s">
        <v>64</v>
      </c>
    </row>
    <row r="72" spans="2:5" x14ac:dyDescent="0.2">
      <c r="D72" t="str">
        <f>"0721"</f>
        <v>0721</v>
      </c>
      <c r="E72" t="s">
        <v>65</v>
      </c>
    </row>
    <row r="73" spans="2:5" x14ac:dyDescent="0.2">
      <c r="D73" t="str">
        <f>"0729"</f>
        <v>0729</v>
      </c>
      <c r="E73" t="s">
        <v>66</v>
      </c>
    </row>
    <row r="74" spans="2:5" x14ac:dyDescent="0.2">
      <c r="B74" t="str">
        <f>"08"</f>
        <v>08</v>
      </c>
      <c r="E74" t="s">
        <v>67</v>
      </c>
    </row>
    <row r="75" spans="2:5" x14ac:dyDescent="0.2">
      <c r="C75" t="str">
        <f>"081"</f>
        <v>081</v>
      </c>
      <c r="E75" t="s">
        <v>68</v>
      </c>
    </row>
    <row r="76" spans="2:5" x14ac:dyDescent="0.2">
      <c r="D76" t="str">
        <f>"0810"</f>
        <v>0810</v>
      </c>
      <c r="E76" t="s">
        <v>68</v>
      </c>
    </row>
    <row r="77" spans="2:5" x14ac:dyDescent="0.2">
      <c r="C77" t="str">
        <f>"089"</f>
        <v>089</v>
      </c>
      <c r="E77" t="s">
        <v>69</v>
      </c>
    </row>
    <row r="78" spans="2:5" x14ac:dyDescent="0.2">
      <c r="D78" t="str">
        <f>"0891"</f>
        <v>0891</v>
      </c>
      <c r="E78" t="s">
        <v>70</v>
      </c>
    </row>
    <row r="79" spans="2:5" x14ac:dyDescent="0.2">
      <c r="D79" t="str">
        <f>"0892"</f>
        <v>0892</v>
      </c>
      <c r="E79" t="s">
        <v>71</v>
      </c>
    </row>
    <row r="80" spans="2:5" x14ac:dyDescent="0.2">
      <c r="D80" t="str">
        <f>"0893"</f>
        <v>0893</v>
      </c>
      <c r="E80" t="s">
        <v>72</v>
      </c>
    </row>
    <row r="81" spans="1:5" x14ac:dyDescent="0.2">
      <c r="D81" t="str">
        <f>"0899"</f>
        <v>0899</v>
      </c>
      <c r="E81" t="s">
        <v>73</v>
      </c>
    </row>
    <row r="82" spans="1:5" x14ac:dyDescent="0.2">
      <c r="B82" t="str">
        <f>"09"</f>
        <v>09</v>
      </c>
      <c r="E82" t="s">
        <v>74</v>
      </c>
    </row>
    <row r="83" spans="1:5" x14ac:dyDescent="0.2">
      <c r="C83" t="str">
        <f>"091"</f>
        <v>091</v>
      </c>
      <c r="E83" t="s">
        <v>75</v>
      </c>
    </row>
    <row r="84" spans="1:5" x14ac:dyDescent="0.2">
      <c r="D84" t="str">
        <f>"0910"</f>
        <v>0910</v>
      </c>
      <c r="E84" t="s">
        <v>75</v>
      </c>
    </row>
    <row r="85" spans="1:5" x14ac:dyDescent="0.2">
      <c r="C85" t="str">
        <f>"099"</f>
        <v>099</v>
      </c>
      <c r="E85" t="s">
        <v>76</v>
      </c>
    </row>
    <row r="86" spans="1:5" x14ac:dyDescent="0.2">
      <c r="D86" t="str">
        <f>"0990"</f>
        <v>0990</v>
      </c>
      <c r="E86" t="s">
        <v>76</v>
      </c>
    </row>
    <row r="87" spans="1:5" x14ac:dyDescent="0.2">
      <c r="A87" t="s">
        <v>77</v>
      </c>
      <c r="E87" t="s">
        <v>78</v>
      </c>
    </row>
    <row r="88" spans="1:5" x14ac:dyDescent="0.2">
      <c r="B88" t="str">
        <f>"10"</f>
        <v>10</v>
      </c>
      <c r="E88" t="s">
        <v>79</v>
      </c>
    </row>
    <row r="89" spans="1:5" x14ac:dyDescent="0.2">
      <c r="C89" t="str">
        <f>"101"</f>
        <v>101</v>
      </c>
      <c r="E89" t="s">
        <v>80</v>
      </c>
    </row>
    <row r="90" spans="1:5" x14ac:dyDescent="0.2">
      <c r="D90" t="str">
        <f>"1010"</f>
        <v>1010</v>
      </c>
      <c r="E90" t="s">
        <v>80</v>
      </c>
    </row>
    <row r="91" spans="1:5" x14ac:dyDescent="0.2">
      <c r="C91" t="str">
        <f>"102"</f>
        <v>102</v>
      </c>
      <c r="E91" t="s">
        <v>81</v>
      </c>
    </row>
    <row r="92" spans="1:5" x14ac:dyDescent="0.2">
      <c r="D92" t="str">
        <f>"1020"</f>
        <v>1020</v>
      </c>
      <c r="E92" t="s">
        <v>81</v>
      </c>
    </row>
    <row r="93" spans="1:5" x14ac:dyDescent="0.2">
      <c r="C93" t="str">
        <f>"103"</f>
        <v>103</v>
      </c>
      <c r="E93" t="s">
        <v>82</v>
      </c>
    </row>
    <row r="94" spans="1:5" x14ac:dyDescent="0.2">
      <c r="D94" t="str">
        <f>"1030"</f>
        <v>1030</v>
      </c>
      <c r="E94" t="s">
        <v>82</v>
      </c>
    </row>
    <row r="95" spans="1:5" x14ac:dyDescent="0.2">
      <c r="C95" t="str">
        <f>"104"</f>
        <v>104</v>
      </c>
      <c r="E95" t="s">
        <v>83</v>
      </c>
    </row>
    <row r="96" spans="1:5" x14ac:dyDescent="0.2">
      <c r="D96" t="str">
        <f>"1040"</f>
        <v>1040</v>
      </c>
      <c r="E96" t="s">
        <v>83</v>
      </c>
    </row>
    <row r="97" spans="2:5" x14ac:dyDescent="0.2">
      <c r="C97" t="str">
        <f>"105"</f>
        <v>105</v>
      </c>
      <c r="E97" t="s">
        <v>84</v>
      </c>
    </row>
    <row r="98" spans="2:5" x14ac:dyDescent="0.2">
      <c r="D98" t="str">
        <f>"1050"</f>
        <v>1050</v>
      </c>
      <c r="E98" t="s">
        <v>84</v>
      </c>
    </row>
    <row r="99" spans="2:5" x14ac:dyDescent="0.2">
      <c r="C99" t="str">
        <f>"106"</f>
        <v>106</v>
      </c>
      <c r="E99" t="s">
        <v>85</v>
      </c>
    </row>
    <row r="100" spans="2:5" x14ac:dyDescent="0.2">
      <c r="D100" t="str">
        <f>"1061"</f>
        <v>1061</v>
      </c>
      <c r="E100" t="s">
        <v>86</v>
      </c>
    </row>
    <row r="101" spans="2:5" x14ac:dyDescent="0.2">
      <c r="D101" t="str">
        <f>"1062"</f>
        <v>1062</v>
      </c>
      <c r="E101" t="s">
        <v>87</v>
      </c>
    </row>
    <row r="102" spans="2:5" x14ac:dyDescent="0.2">
      <c r="C102" t="str">
        <f>"107"</f>
        <v>107</v>
      </c>
      <c r="E102" t="s">
        <v>88</v>
      </c>
    </row>
    <row r="103" spans="2:5" x14ac:dyDescent="0.2">
      <c r="D103" t="str">
        <f>"1071"</f>
        <v>1071</v>
      </c>
      <c r="E103" t="s">
        <v>89</v>
      </c>
    </row>
    <row r="104" spans="2:5" x14ac:dyDescent="0.2">
      <c r="D104" t="str">
        <f>"1072"</f>
        <v>1072</v>
      </c>
      <c r="E104" t="s">
        <v>90</v>
      </c>
    </row>
    <row r="105" spans="2:5" x14ac:dyDescent="0.2">
      <c r="D105" t="str">
        <f>"1073"</f>
        <v>1073</v>
      </c>
      <c r="E105" t="s">
        <v>91</v>
      </c>
    </row>
    <row r="106" spans="2:5" x14ac:dyDescent="0.2">
      <c r="D106" t="str">
        <f>"1074"</f>
        <v>1074</v>
      </c>
      <c r="E106" t="s">
        <v>92</v>
      </c>
    </row>
    <row r="107" spans="2:5" x14ac:dyDescent="0.2">
      <c r="D107" t="str">
        <f>"1075"</f>
        <v>1075</v>
      </c>
      <c r="E107" t="s">
        <v>93</v>
      </c>
    </row>
    <row r="108" spans="2:5" x14ac:dyDescent="0.2">
      <c r="D108" t="str">
        <f>"1079"</f>
        <v>1079</v>
      </c>
      <c r="E108" t="s">
        <v>94</v>
      </c>
    </row>
    <row r="109" spans="2:5" x14ac:dyDescent="0.2">
      <c r="C109" t="str">
        <f>"108"</f>
        <v>108</v>
      </c>
      <c r="E109" t="s">
        <v>95</v>
      </c>
    </row>
    <row r="110" spans="2:5" x14ac:dyDescent="0.2">
      <c r="D110" t="str">
        <f>"1080"</f>
        <v>1080</v>
      </c>
      <c r="E110" t="s">
        <v>95</v>
      </c>
    </row>
    <row r="111" spans="2:5" x14ac:dyDescent="0.2">
      <c r="B111" t="str">
        <f>"11"</f>
        <v>11</v>
      </c>
      <c r="E111" t="s">
        <v>96</v>
      </c>
    </row>
    <row r="112" spans="2:5" x14ac:dyDescent="0.2">
      <c r="C112" t="str">
        <f>"110"</f>
        <v>110</v>
      </c>
      <c r="E112" t="s">
        <v>96</v>
      </c>
    </row>
    <row r="113" spans="2:5" x14ac:dyDescent="0.2">
      <c r="D113" t="str">
        <f>"1101"</f>
        <v>1101</v>
      </c>
      <c r="E113" t="s">
        <v>97</v>
      </c>
    </row>
    <row r="114" spans="2:5" x14ac:dyDescent="0.2">
      <c r="D114" t="str">
        <f>"1102"</f>
        <v>1102</v>
      </c>
      <c r="E114" t="s">
        <v>98</v>
      </c>
    </row>
    <row r="115" spans="2:5" x14ac:dyDescent="0.2">
      <c r="D115" t="str">
        <f>"1103"</f>
        <v>1103</v>
      </c>
      <c r="E115" t="s">
        <v>99</v>
      </c>
    </row>
    <row r="116" spans="2:5" x14ac:dyDescent="0.2">
      <c r="D116" t="str">
        <f>"1104"</f>
        <v>1104</v>
      </c>
      <c r="E116" t="s">
        <v>100</v>
      </c>
    </row>
    <row r="117" spans="2:5" x14ac:dyDescent="0.2">
      <c r="B117" t="str">
        <f>"12"</f>
        <v>12</v>
      </c>
      <c r="E117" t="s">
        <v>101</v>
      </c>
    </row>
    <row r="118" spans="2:5" x14ac:dyDescent="0.2">
      <c r="C118" t="str">
        <f>"120"</f>
        <v>120</v>
      </c>
      <c r="E118" t="s">
        <v>101</v>
      </c>
    </row>
    <row r="119" spans="2:5" x14ac:dyDescent="0.2">
      <c r="D119" t="str">
        <f>"1200"</f>
        <v>1200</v>
      </c>
      <c r="E119" t="s">
        <v>101</v>
      </c>
    </row>
    <row r="120" spans="2:5" x14ac:dyDescent="0.2">
      <c r="B120" t="str">
        <f>"13"</f>
        <v>13</v>
      </c>
      <c r="E120" t="s">
        <v>102</v>
      </c>
    </row>
    <row r="121" spans="2:5" x14ac:dyDescent="0.2">
      <c r="C121" t="str">
        <f>"131"</f>
        <v>131</v>
      </c>
      <c r="E121" t="s">
        <v>103</v>
      </c>
    </row>
    <row r="122" spans="2:5" x14ac:dyDescent="0.2">
      <c r="D122" t="str">
        <f>"1311"</f>
        <v>1311</v>
      </c>
      <c r="E122" t="s">
        <v>104</v>
      </c>
    </row>
    <row r="123" spans="2:5" x14ac:dyDescent="0.2">
      <c r="D123" t="str">
        <f>"1312"</f>
        <v>1312</v>
      </c>
      <c r="E123" t="s">
        <v>105</v>
      </c>
    </row>
    <row r="124" spans="2:5" x14ac:dyDescent="0.2">
      <c r="D124" t="str">
        <f>"1313"</f>
        <v>1313</v>
      </c>
      <c r="E124" t="s">
        <v>106</v>
      </c>
    </row>
    <row r="125" spans="2:5" x14ac:dyDescent="0.2">
      <c r="C125" t="str">
        <f>"139"</f>
        <v>139</v>
      </c>
      <c r="E125" t="s">
        <v>107</v>
      </c>
    </row>
    <row r="126" spans="2:5" x14ac:dyDescent="0.2">
      <c r="D126" t="str">
        <f>"1391"</f>
        <v>1391</v>
      </c>
      <c r="E126" t="s">
        <v>108</v>
      </c>
    </row>
    <row r="127" spans="2:5" x14ac:dyDescent="0.2">
      <c r="D127" t="str">
        <f>"1392"</f>
        <v>1392</v>
      </c>
      <c r="E127" t="s">
        <v>109</v>
      </c>
    </row>
    <row r="128" spans="2:5" x14ac:dyDescent="0.2">
      <c r="D128" t="str">
        <f>"1393"</f>
        <v>1393</v>
      </c>
      <c r="E128" t="s">
        <v>110</v>
      </c>
    </row>
    <row r="129" spans="2:5" x14ac:dyDescent="0.2">
      <c r="D129" t="str">
        <f>"1394"</f>
        <v>1394</v>
      </c>
      <c r="E129" t="s">
        <v>111</v>
      </c>
    </row>
    <row r="130" spans="2:5" x14ac:dyDescent="0.2">
      <c r="D130" t="str">
        <f>"1399"</f>
        <v>1399</v>
      </c>
      <c r="E130" t="s">
        <v>112</v>
      </c>
    </row>
    <row r="131" spans="2:5" x14ac:dyDescent="0.2">
      <c r="B131" t="str">
        <f>"14"</f>
        <v>14</v>
      </c>
      <c r="E131" t="s">
        <v>113</v>
      </c>
    </row>
    <row r="132" spans="2:5" x14ac:dyDescent="0.2">
      <c r="C132" t="str">
        <f>"141"</f>
        <v>141</v>
      </c>
      <c r="E132" t="s">
        <v>114</v>
      </c>
    </row>
    <row r="133" spans="2:5" x14ac:dyDescent="0.2">
      <c r="D133" t="str">
        <f>"1410"</f>
        <v>1410</v>
      </c>
      <c r="E133" t="s">
        <v>114</v>
      </c>
    </row>
    <row r="134" spans="2:5" x14ac:dyDescent="0.2">
      <c r="C134" t="str">
        <f>"142"</f>
        <v>142</v>
      </c>
      <c r="E134" t="s">
        <v>115</v>
      </c>
    </row>
    <row r="135" spans="2:5" x14ac:dyDescent="0.2">
      <c r="D135" t="str">
        <f>"1420"</f>
        <v>1420</v>
      </c>
      <c r="E135" t="s">
        <v>115</v>
      </c>
    </row>
    <row r="136" spans="2:5" x14ac:dyDescent="0.2">
      <c r="C136" t="str">
        <f>"143"</f>
        <v>143</v>
      </c>
      <c r="E136" t="s">
        <v>116</v>
      </c>
    </row>
    <row r="137" spans="2:5" x14ac:dyDescent="0.2">
      <c r="D137" t="str">
        <f>"1430"</f>
        <v>1430</v>
      </c>
      <c r="E137" t="s">
        <v>116</v>
      </c>
    </row>
    <row r="138" spans="2:5" x14ac:dyDescent="0.2">
      <c r="B138" t="str">
        <f>"15"</f>
        <v>15</v>
      </c>
      <c r="E138" t="s">
        <v>117</v>
      </c>
    </row>
    <row r="139" spans="2:5" x14ac:dyDescent="0.2">
      <c r="C139" t="str">
        <f>"151"</f>
        <v>151</v>
      </c>
      <c r="E139" t="s">
        <v>118</v>
      </c>
    </row>
    <row r="140" spans="2:5" x14ac:dyDescent="0.2">
      <c r="D140" t="str">
        <f>"1511"</f>
        <v>1511</v>
      </c>
      <c r="E140" t="s">
        <v>119</v>
      </c>
    </row>
    <row r="141" spans="2:5" x14ac:dyDescent="0.2">
      <c r="D141" t="str">
        <f>"1512"</f>
        <v>1512</v>
      </c>
      <c r="E141" t="s">
        <v>120</v>
      </c>
    </row>
    <row r="142" spans="2:5" x14ac:dyDescent="0.2">
      <c r="C142" t="str">
        <f>"152"</f>
        <v>152</v>
      </c>
      <c r="E142" t="s">
        <v>121</v>
      </c>
    </row>
    <row r="143" spans="2:5" x14ac:dyDescent="0.2">
      <c r="D143" t="str">
        <f>"1520"</f>
        <v>1520</v>
      </c>
      <c r="E143" t="s">
        <v>121</v>
      </c>
    </row>
    <row r="144" spans="2:5" x14ac:dyDescent="0.2">
      <c r="B144" t="str">
        <f>"16"</f>
        <v>16</v>
      </c>
      <c r="E144" t="s">
        <v>122</v>
      </c>
    </row>
    <row r="145" spans="2:5" x14ac:dyDescent="0.2">
      <c r="C145" t="str">
        <f>"161"</f>
        <v>161</v>
      </c>
      <c r="E145" t="s">
        <v>123</v>
      </c>
    </row>
    <row r="146" spans="2:5" x14ac:dyDescent="0.2">
      <c r="D146" t="str">
        <f>"1610"</f>
        <v>1610</v>
      </c>
      <c r="E146" t="s">
        <v>123</v>
      </c>
    </row>
    <row r="147" spans="2:5" x14ac:dyDescent="0.2">
      <c r="C147" t="str">
        <f>"162"</f>
        <v>162</v>
      </c>
      <c r="E147" t="s">
        <v>124</v>
      </c>
    </row>
    <row r="148" spans="2:5" x14ac:dyDescent="0.2">
      <c r="D148" t="str">
        <f>"1621"</f>
        <v>1621</v>
      </c>
      <c r="E148" t="s">
        <v>125</v>
      </c>
    </row>
    <row r="149" spans="2:5" x14ac:dyDescent="0.2">
      <c r="D149" t="str">
        <f>"1622"</f>
        <v>1622</v>
      </c>
      <c r="E149" t="s">
        <v>126</v>
      </c>
    </row>
    <row r="150" spans="2:5" x14ac:dyDescent="0.2">
      <c r="D150" t="str">
        <f>"1623"</f>
        <v>1623</v>
      </c>
      <c r="E150" t="s">
        <v>127</v>
      </c>
    </row>
    <row r="151" spans="2:5" x14ac:dyDescent="0.2">
      <c r="D151" t="str">
        <f>"1629"</f>
        <v>1629</v>
      </c>
      <c r="E151" t="s">
        <v>128</v>
      </c>
    </row>
    <row r="152" spans="2:5" x14ac:dyDescent="0.2">
      <c r="B152" t="str">
        <f>"17"</f>
        <v>17</v>
      </c>
      <c r="E152" t="s">
        <v>129</v>
      </c>
    </row>
    <row r="153" spans="2:5" x14ac:dyDescent="0.2">
      <c r="C153" t="str">
        <f>"170"</f>
        <v>170</v>
      </c>
      <c r="E153" t="s">
        <v>129</v>
      </c>
    </row>
    <row r="154" spans="2:5" x14ac:dyDescent="0.2">
      <c r="D154" t="str">
        <f>"1701"</f>
        <v>1701</v>
      </c>
      <c r="E154" t="s">
        <v>130</v>
      </c>
    </row>
    <row r="155" spans="2:5" x14ac:dyDescent="0.2">
      <c r="D155" t="str">
        <f>"1702"</f>
        <v>1702</v>
      </c>
      <c r="E155" t="s">
        <v>131</v>
      </c>
    </row>
    <row r="156" spans="2:5" x14ac:dyDescent="0.2">
      <c r="D156" t="str">
        <f>"1709"</f>
        <v>1709</v>
      </c>
      <c r="E156" t="s">
        <v>132</v>
      </c>
    </row>
    <row r="157" spans="2:5" x14ac:dyDescent="0.2">
      <c r="B157" t="str">
        <f>"18"</f>
        <v>18</v>
      </c>
      <c r="E157" t="s">
        <v>133</v>
      </c>
    </row>
    <row r="158" spans="2:5" x14ac:dyDescent="0.2">
      <c r="C158" t="str">
        <f>"181"</f>
        <v>181</v>
      </c>
      <c r="E158" t="s">
        <v>134</v>
      </c>
    </row>
    <row r="159" spans="2:5" x14ac:dyDescent="0.2">
      <c r="D159" t="str">
        <f>"1811"</f>
        <v>1811</v>
      </c>
      <c r="E159" t="s">
        <v>135</v>
      </c>
    </row>
    <row r="160" spans="2:5" x14ac:dyDescent="0.2">
      <c r="D160" t="str">
        <f>"1812"</f>
        <v>1812</v>
      </c>
      <c r="E160" t="s">
        <v>136</v>
      </c>
    </row>
    <row r="161" spans="2:5" x14ac:dyDescent="0.2">
      <c r="C161" t="str">
        <f>"182"</f>
        <v>182</v>
      </c>
      <c r="E161" t="s">
        <v>137</v>
      </c>
    </row>
    <row r="162" spans="2:5" x14ac:dyDescent="0.2">
      <c r="D162" t="str">
        <f>"1820"</f>
        <v>1820</v>
      </c>
      <c r="E162" t="s">
        <v>137</v>
      </c>
    </row>
    <row r="163" spans="2:5" x14ac:dyDescent="0.2">
      <c r="B163" t="str">
        <f>"19"</f>
        <v>19</v>
      </c>
      <c r="E163" t="s">
        <v>138</v>
      </c>
    </row>
    <row r="164" spans="2:5" x14ac:dyDescent="0.2">
      <c r="C164" t="str">
        <f>"191"</f>
        <v>191</v>
      </c>
      <c r="E164" t="s">
        <v>139</v>
      </c>
    </row>
    <row r="165" spans="2:5" x14ac:dyDescent="0.2">
      <c r="D165" t="str">
        <f>"1910"</f>
        <v>1910</v>
      </c>
      <c r="E165" t="s">
        <v>139</v>
      </c>
    </row>
    <row r="166" spans="2:5" x14ac:dyDescent="0.2">
      <c r="C166" t="str">
        <f>"192"</f>
        <v>192</v>
      </c>
      <c r="E166" t="s">
        <v>140</v>
      </c>
    </row>
    <row r="167" spans="2:5" x14ac:dyDescent="0.2">
      <c r="D167" t="str">
        <f>"1920"</f>
        <v>1920</v>
      </c>
      <c r="E167" t="s">
        <v>140</v>
      </c>
    </row>
    <row r="168" spans="2:5" x14ac:dyDescent="0.2">
      <c r="B168" t="str">
        <f>"20"</f>
        <v>20</v>
      </c>
      <c r="E168" t="s">
        <v>141</v>
      </c>
    </row>
    <row r="169" spans="2:5" x14ac:dyDescent="0.2">
      <c r="C169" t="str">
        <f>"201"</f>
        <v>201</v>
      </c>
      <c r="E169" t="s">
        <v>142</v>
      </c>
    </row>
    <row r="170" spans="2:5" x14ac:dyDescent="0.2">
      <c r="D170" t="str">
        <f>"2011"</f>
        <v>2011</v>
      </c>
      <c r="E170" t="s">
        <v>143</v>
      </c>
    </row>
    <row r="171" spans="2:5" x14ac:dyDescent="0.2">
      <c r="D171" t="str">
        <f>"2012"</f>
        <v>2012</v>
      </c>
      <c r="E171" t="s">
        <v>144</v>
      </c>
    </row>
    <row r="172" spans="2:5" x14ac:dyDescent="0.2">
      <c r="D172" t="str">
        <f>"2013"</f>
        <v>2013</v>
      </c>
      <c r="E172" t="s">
        <v>145</v>
      </c>
    </row>
    <row r="173" spans="2:5" x14ac:dyDescent="0.2">
      <c r="C173" t="str">
        <f>"202"</f>
        <v>202</v>
      </c>
      <c r="E173" t="s">
        <v>146</v>
      </c>
    </row>
    <row r="174" spans="2:5" x14ac:dyDescent="0.2">
      <c r="D174" t="str">
        <f>"2021"</f>
        <v>2021</v>
      </c>
      <c r="E174" t="s">
        <v>147</v>
      </c>
    </row>
    <row r="175" spans="2:5" x14ac:dyDescent="0.2">
      <c r="D175" t="str">
        <f>"2022"</f>
        <v>2022</v>
      </c>
      <c r="E175" t="s">
        <v>148</v>
      </c>
    </row>
    <row r="176" spans="2:5" x14ac:dyDescent="0.2">
      <c r="D176" t="str">
        <f>"2023"</f>
        <v>2023</v>
      </c>
      <c r="E176" t="s">
        <v>149</v>
      </c>
    </row>
    <row r="177" spans="2:5" x14ac:dyDescent="0.2">
      <c r="D177" t="str">
        <f>"2029"</f>
        <v>2029</v>
      </c>
      <c r="E177" t="s">
        <v>150</v>
      </c>
    </row>
    <row r="178" spans="2:5" x14ac:dyDescent="0.2">
      <c r="C178" t="str">
        <f>"203"</f>
        <v>203</v>
      </c>
      <c r="E178" t="s">
        <v>151</v>
      </c>
    </row>
    <row r="179" spans="2:5" x14ac:dyDescent="0.2">
      <c r="D179" t="str">
        <f>"2030"</f>
        <v>2030</v>
      </c>
      <c r="E179" t="s">
        <v>151</v>
      </c>
    </row>
    <row r="180" spans="2:5" x14ac:dyDescent="0.2">
      <c r="B180" t="str">
        <f>"21"</f>
        <v>21</v>
      </c>
      <c r="E180" t="s">
        <v>152</v>
      </c>
    </row>
    <row r="181" spans="2:5" x14ac:dyDescent="0.2">
      <c r="C181" t="str">
        <f>"210"</f>
        <v>210</v>
      </c>
      <c r="E181" t="s">
        <v>152</v>
      </c>
    </row>
    <row r="182" spans="2:5" x14ac:dyDescent="0.2">
      <c r="D182" t="str">
        <f>"2100"</f>
        <v>2100</v>
      </c>
      <c r="E182" t="s">
        <v>152</v>
      </c>
    </row>
    <row r="183" spans="2:5" x14ac:dyDescent="0.2">
      <c r="B183" t="str">
        <f>"22"</f>
        <v>22</v>
      </c>
      <c r="E183" t="s">
        <v>153</v>
      </c>
    </row>
    <row r="184" spans="2:5" x14ac:dyDescent="0.2">
      <c r="C184" t="str">
        <f>"221"</f>
        <v>221</v>
      </c>
      <c r="E184" t="s">
        <v>154</v>
      </c>
    </row>
    <row r="185" spans="2:5" x14ac:dyDescent="0.2">
      <c r="D185" t="str">
        <f>"2211"</f>
        <v>2211</v>
      </c>
      <c r="E185" t="s">
        <v>155</v>
      </c>
    </row>
    <row r="186" spans="2:5" x14ac:dyDescent="0.2">
      <c r="D186" t="str">
        <f>"2219"</f>
        <v>2219</v>
      </c>
      <c r="E186" t="s">
        <v>156</v>
      </c>
    </row>
    <row r="187" spans="2:5" x14ac:dyDescent="0.2">
      <c r="C187" t="str">
        <f>"222"</f>
        <v>222</v>
      </c>
      <c r="E187" t="s">
        <v>157</v>
      </c>
    </row>
    <row r="188" spans="2:5" x14ac:dyDescent="0.2">
      <c r="D188" t="str">
        <f>"2220"</f>
        <v>2220</v>
      </c>
      <c r="E188" t="s">
        <v>157</v>
      </c>
    </row>
    <row r="189" spans="2:5" x14ac:dyDescent="0.2">
      <c r="B189" t="str">
        <f>"23"</f>
        <v>23</v>
      </c>
      <c r="E189" t="s">
        <v>158</v>
      </c>
    </row>
    <row r="190" spans="2:5" x14ac:dyDescent="0.2">
      <c r="C190" t="str">
        <f>"231"</f>
        <v>231</v>
      </c>
      <c r="E190" t="s">
        <v>159</v>
      </c>
    </row>
    <row r="191" spans="2:5" x14ac:dyDescent="0.2">
      <c r="D191" t="str">
        <f>"2310"</f>
        <v>2310</v>
      </c>
      <c r="E191" t="s">
        <v>159</v>
      </c>
    </row>
    <row r="192" spans="2:5" x14ac:dyDescent="0.2">
      <c r="C192" t="str">
        <f>"239"</f>
        <v>239</v>
      </c>
      <c r="E192" t="s">
        <v>160</v>
      </c>
    </row>
    <row r="193" spans="2:5" x14ac:dyDescent="0.2">
      <c r="D193" t="str">
        <f>"2391"</f>
        <v>2391</v>
      </c>
      <c r="E193" t="s">
        <v>161</v>
      </c>
    </row>
    <row r="194" spans="2:5" x14ac:dyDescent="0.2">
      <c r="D194" t="str">
        <f>"2392"</f>
        <v>2392</v>
      </c>
      <c r="E194" t="s">
        <v>162</v>
      </c>
    </row>
    <row r="195" spans="2:5" x14ac:dyDescent="0.2">
      <c r="D195" t="str">
        <f>"2393"</f>
        <v>2393</v>
      </c>
      <c r="E195" t="s">
        <v>163</v>
      </c>
    </row>
    <row r="196" spans="2:5" x14ac:dyDescent="0.2">
      <c r="D196" t="str">
        <f>"2394"</f>
        <v>2394</v>
      </c>
      <c r="E196" t="s">
        <v>164</v>
      </c>
    </row>
    <row r="197" spans="2:5" x14ac:dyDescent="0.2">
      <c r="D197" t="str">
        <f>"2395"</f>
        <v>2395</v>
      </c>
      <c r="E197" t="s">
        <v>165</v>
      </c>
    </row>
    <row r="198" spans="2:5" x14ac:dyDescent="0.2">
      <c r="D198" t="str">
        <f>"2396"</f>
        <v>2396</v>
      </c>
      <c r="E198" t="s">
        <v>166</v>
      </c>
    </row>
    <row r="199" spans="2:5" x14ac:dyDescent="0.2">
      <c r="D199" t="str">
        <f>"2399"</f>
        <v>2399</v>
      </c>
      <c r="E199" t="s">
        <v>167</v>
      </c>
    </row>
    <row r="200" spans="2:5" x14ac:dyDescent="0.2">
      <c r="B200" t="str">
        <f>"24"</f>
        <v>24</v>
      </c>
      <c r="E200" t="s">
        <v>168</v>
      </c>
    </row>
    <row r="201" spans="2:5" x14ac:dyDescent="0.2">
      <c r="C201" t="str">
        <f>"241"</f>
        <v>241</v>
      </c>
      <c r="E201" t="s">
        <v>169</v>
      </c>
    </row>
    <row r="202" spans="2:5" x14ac:dyDescent="0.2">
      <c r="D202" t="str">
        <f>"2410"</f>
        <v>2410</v>
      </c>
      <c r="E202" t="s">
        <v>169</v>
      </c>
    </row>
    <row r="203" spans="2:5" x14ac:dyDescent="0.2">
      <c r="C203" t="str">
        <f>"242"</f>
        <v>242</v>
      </c>
      <c r="E203" t="s">
        <v>170</v>
      </c>
    </row>
    <row r="204" spans="2:5" x14ac:dyDescent="0.2">
      <c r="D204" t="str">
        <f>"2420"</f>
        <v>2420</v>
      </c>
      <c r="E204" t="s">
        <v>170</v>
      </c>
    </row>
    <row r="205" spans="2:5" x14ac:dyDescent="0.2">
      <c r="C205" t="str">
        <f>"243"</f>
        <v>243</v>
      </c>
      <c r="E205" t="s">
        <v>171</v>
      </c>
    </row>
    <row r="206" spans="2:5" x14ac:dyDescent="0.2">
      <c r="D206" t="str">
        <f>"2431"</f>
        <v>2431</v>
      </c>
      <c r="E206" t="s">
        <v>172</v>
      </c>
    </row>
    <row r="207" spans="2:5" x14ac:dyDescent="0.2">
      <c r="D207" t="str">
        <f>"2432"</f>
        <v>2432</v>
      </c>
      <c r="E207" t="s">
        <v>173</v>
      </c>
    </row>
    <row r="208" spans="2:5" x14ac:dyDescent="0.2">
      <c r="B208" t="str">
        <f>"25"</f>
        <v>25</v>
      </c>
      <c r="E208" t="s">
        <v>174</v>
      </c>
    </row>
    <row r="209" spans="2:5" x14ac:dyDescent="0.2">
      <c r="C209" t="str">
        <f>"251"</f>
        <v>251</v>
      </c>
      <c r="E209" t="s">
        <v>175</v>
      </c>
    </row>
    <row r="210" spans="2:5" x14ac:dyDescent="0.2">
      <c r="D210" t="str">
        <f>"2511"</f>
        <v>2511</v>
      </c>
      <c r="E210" t="s">
        <v>176</v>
      </c>
    </row>
    <row r="211" spans="2:5" x14ac:dyDescent="0.2">
      <c r="D211" t="str">
        <f>"2512"</f>
        <v>2512</v>
      </c>
      <c r="E211" t="s">
        <v>177</v>
      </c>
    </row>
    <row r="212" spans="2:5" x14ac:dyDescent="0.2">
      <c r="D212" t="str">
        <f>"2513"</f>
        <v>2513</v>
      </c>
      <c r="E212" t="s">
        <v>178</v>
      </c>
    </row>
    <row r="213" spans="2:5" x14ac:dyDescent="0.2">
      <c r="C213" t="str">
        <f>"252"</f>
        <v>252</v>
      </c>
      <c r="E213" t="s">
        <v>179</v>
      </c>
    </row>
    <row r="214" spans="2:5" x14ac:dyDescent="0.2">
      <c r="D214" t="str">
        <f>"2520"</f>
        <v>2520</v>
      </c>
      <c r="E214" t="s">
        <v>179</v>
      </c>
    </row>
    <row r="215" spans="2:5" x14ac:dyDescent="0.2">
      <c r="C215" t="str">
        <f>"259"</f>
        <v>259</v>
      </c>
      <c r="E215" t="s">
        <v>180</v>
      </c>
    </row>
    <row r="216" spans="2:5" x14ac:dyDescent="0.2">
      <c r="D216" t="str">
        <f>"2591"</f>
        <v>2591</v>
      </c>
      <c r="E216" t="s">
        <v>181</v>
      </c>
    </row>
    <row r="217" spans="2:5" x14ac:dyDescent="0.2">
      <c r="D217" t="str">
        <f>"2592"</f>
        <v>2592</v>
      </c>
      <c r="E217" t="s">
        <v>182</v>
      </c>
    </row>
    <row r="218" spans="2:5" x14ac:dyDescent="0.2">
      <c r="D218" t="str">
        <f>"2593"</f>
        <v>2593</v>
      </c>
      <c r="E218" t="s">
        <v>183</v>
      </c>
    </row>
    <row r="219" spans="2:5" x14ac:dyDescent="0.2">
      <c r="D219" t="str">
        <f>"2599"</f>
        <v>2599</v>
      </c>
      <c r="E219" t="s">
        <v>184</v>
      </c>
    </row>
    <row r="220" spans="2:5" x14ac:dyDescent="0.2">
      <c r="B220" t="str">
        <f>"26"</f>
        <v>26</v>
      </c>
      <c r="E220" t="s">
        <v>185</v>
      </c>
    </row>
    <row r="221" spans="2:5" x14ac:dyDescent="0.2">
      <c r="C221" t="str">
        <f>"261"</f>
        <v>261</v>
      </c>
      <c r="E221" t="s">
        <v>186</v>
      </c>
    </row>
    <row r="222" spans="2:5" x14ac:dyDescent="0.2">
      <c r="D222" t="str">
        <f>"2610"</f>
        <v>2610</v>
      </c>
      <c r="E222" t="s">
        <v>186</v>
      </c>
    </row>
    <row r="223" spans="2:5" x14ac:dyDescent="0.2">
      <c r="C223" t="str">
        <f>"262"</f>
        <v>262</v>
      </c>
      <c r="E223" t="s">
        <v>187</v>
      </c>
    </row>
    <row r="224" spans="2:5" x14ac:dyDescent="0.2">
      <c r="D224" t="str">
        <f>"2620"</f>
        <v>2620</v>
      </c>
      <c r="E224" t="s">
        <v>187</v>
      </c>
    </row>
    <row r="225" spans="2:5" x14ac:dyDescent="0.2">
      <c r="C225" t="str">
        <f>"263"</f>
        <v>263</v>
      </c>
      <c r="E225" t="s">
        <v>188</v>
      </c>
    </row>
    <row r="226" spans="2:5" x14ac:dyDescent="0.2">
      <c r="D226" t="str">
        <f>"2630"</f>
        <v>2630</v>
      </c>
      <c r="E226" t="s">
        <v>188</v>
      </c>
    </row>
    <row r="227" spans="2:5" x14ac:dyDescent="0.2">
      <c r="C227" t="str">
        <f>"264"</f>
        <v>264</v>
      </c>
      <c r="E227" t="s">
        <v>189</v>
      </c>
    </row>
    <row r="228" spans="2:5" x14ac:dyDescent="0.2">
      <c r="D228" t="str">
        <f>"2640"</f>
        <v>2640</v>
      </c>
      <c r="E228" t="s">
        <v>189</v>
      </c>
    </row>
    <row r="229" spans="2:5" x14ac:dyDescent="0.2">
      <c r="C229" t="str">
        <f>"265"</f>
        <v>265</v>
      </c>
      <c r="E229" t="s">
        <v>190</v>
      </c>
    </row>
    <row r="230" spans="2:5" x14ac:dyDescent="0.2">
      <c r="D230" t="str">
        <f>"2651"</f>
        <v>2651</v>
      </c>
      <c r="E230" t="s">
        <v>191</v>
      </c>
    </row>
    <row r="231" spans="2:5" x14ac:dyDescent="0.2">
      <c r="D231" t="str">
        <f>"2652"</f>
        <v>2652</v>
      </c>
      <c r="E231" t="s">
        <v>192</v>
      </c>
    </row>
    <row r="232" spans="2:5" x14ac:dyDescent="0.2">
      <c r="C232" t="str">
        <f>"266"</f>
        <v>266</v>
      </c>
      <c r="E232" t="s">
        <v>193</v>
      </c>
    </row>
    <row r="233" spans="2:5" x14ac:dyDescent="0.2">
      <c r="D233" t="str">
        <f>"2660"</f>
        <v>2660</v>
      </c>
      <c r="E233" t="s">
        <v>193</v>
      </c>
    </row>
    <row r="234" spans="2:5" x14ac:dyDescent="0.2">
      <c r="C234" t="str">
        <f>"267"</f>
        <v>267</v>
      </c>
      <c r="E234" t="s">
        <v>194</v>
      </c>
    </row>
    <row r="235" spans="2:5" x14ac:dyDescent="0.2">
      <c r="D235" t="str">
        <f>"2670"</f>
        <v>2670</v>
      </c>
      <c r="E235" t="s">
        <v>194</v>
      </c>
    </row>
    <row r="236" spans="2:5" x14ac:dyDescent="0.2">
      <c r="C236" t="str">
        <f>"268"</f>
        <v>268</v>
      </c>
      <c r="E236" t="s">
        <v>195</v>
      </c>
    </row>
    <row r="237" spans="2:5" x14ac:dyDescent="0.2">
      <c r="D237" t="str">
        <f>"2680"</f>
        <v>2680</v>
      </c>
      <c r="E237" t="s">
        <v>195</v>
      </c>
    </row>
    <row r="238" spans="2:5" x14ac:dyDescent="0.2">
      <c r="B238" t="str">
        <f>"27"</f>
        <v>27</v>
      </c>
      <c r="E238" t="s">
        <v>196</v>
      </c>
    </row>
    <row r="239" spans="2:5" x14ac:dyDescent="0.2">
      <c r="C239" t="str">
        <f>"271"</f>
        <v>271</v>
      </c>
      <c r="E239" t="s">
        <v>197</v>
      </c>
    </row>
    <row r="240" spans="2:5" x14ac:dyDescent="0.2">
      <c r="D240" t="str">
        <f>"2710"</f>
        <v>2710</v>
      </c>
      <c r="E240" t="s">
        <v>197</v>
      </c>
    </row>
    <row r="241" spans="2:5" x14ac:dyDescent="0.2">
      <c r="C241" t="str">
        <f>"272"</f>
        <v>272</v>
      </c>
      <c r="E241" t="s">
        <v>198</v>
      </c>
    </row>
    <row r="242" spans="2:5" x14ac:dyDescent="0.2">
      <c r="D242" t="str">
        <f>"2720"</f>
        <v>2720</v>
      </c>
      <c r="E242" t="s">
        <v>198</v>
      </c>
    </row>
    <row r="243" spans="2:5" x14ac:dyDescent="0.2">
      <c r="C243" t="str">
        <f>"273"</f>
        <v>273</v>
      </c>
      <c r="E243" t="s">
        <v>199</v>
      </c>
    </row>
    <row r="244" spans="2:5" x14ac:dyDescent="0.2">
      <c r="D244" t="str">
        <f>"2731"</f>
        <v>2731</v>
      </c>
      <c r="E244" t="s">
        <v>200</v>
      </c>
    </row>
    <row r="245" spans="2:5" x14ac:dyDescent="0.2">
      <c r="D245" t="str">
        <f>"2732"</f>
        <v>2732</v>
      </c>
      <c r="E245" t="s">
        <v>201</v>
      </c>
    </row>
    <row r="246" spans="2:5" x14ac:dyDescent="0.2">
      <c r="D246" t="str">
        <f>"2733"</f>
        <v>2733</v>
      </c>
      <c r="E246" t="s">
        <v>202</v>
      </c>
    </row>
    <row r="247" spans="2:5" x14ac:dyDescent="0.2">
      <c r="C247" t="str">
        <f>"274"</f>
        <v>274</v>
      </c>
      <c r="E247" t="s">
        <v>203</v>
      </c>
    </row>
    <row r="248" spans="2:5" x14ac:dyDescent="0.2">
      <c r="D248" t="str">
        <f>"2740"</f>
        <v>2740</v>
      </c>
      <c r="E248" t="s">
        <v>203</v>
      </c>
    </row>
    <row r="249" spans="2:5" x14ac:dyDescent="0.2">
      <c r="C249" t="str">
        <f>"275"</f>
        <v>275</v>
      </c>
      <c r="E249" t="s">
        <v>204</v>
      </c>
    </row>
    <row r="250" spans="2:5" x14ac:dyDescent="0.2">
      <c r="D250" t="str">
        <f>"2750"</f>
        <v>2750</v>
      </c>
      <c r="E250" t="s">
        <v>204</v>
      </c>
    </row>
    <row r="251" spans="2:5" x14ac:dyDescent="0.2">
      <c r="C251" t="str">
        <f>"279"</f>
        <v>279</v>
      </c>
      <c r="E251" t="s">
        <v>205</v>
      </c>
    </row>
    <row r="252" spans="2:5" x14ac:dyDescent="0.2">
      <c r="D252" t="str">
        <f>"2790"</f>
        <v>2790</v>
      </c>
      <c r="E252" t="s">
        <v>205</v>
      </c>
    </row>
    <row r="253" spans="2:5" x14ac:dyDescent="0.2">
      <c r="B253" t="str">
        <f>"28"</f>
        <v>28</v>
      </c>
      <c r="E253" t="s">
        <v>206</v>
      </c>
    </row>
    <row r="254" spans="2:5" x14ac:dyDescent="0.2">
      <c r="C254" t="str">
        <f>"281"</f>
        <v>281</v>
      </c>
      <c r="E254" t="s">
        <v>207</v>
      </c>
    </row>
    <row r="255" spans="2:5" x14ac:dyDescent="0.2">
      <c r="D255" t="str">
        <f>"2811"</f>
        <v>2811</v>
      </c>
      <c r="E255" t="s">
        <v>208</v>
      </c>
    </row>
    <row r="256" spans="2:5" x14ac:dyDescent="0.2">
      <c r="D256" t="str">
        <f>"2812"</f>
        <v>2812</v>
      </c>
      <c r="E256" t="s">
        <v>209</v>
      </c>
    </row>
    <row r="257" spans="2:5" x14ac:dyDescent="0.2">
      <c r="D257" t="str">
        <f>"2813"</f>
        <v>2813</v>
      </c>
      <c r="E257" t="s">
        <v>210</v>
      </c>
    </row>
    <row r="258" spans="2:5" x14ac:dyDescent="0.2">
      <c r="D258" t="str">
        <f>"2814"</f>
        <v>2814</v>
      </c>
      <c r="E258" t="s">
        <v>211</v>
      </c>
    </row>
    <row r="259" spans="2:5" x14ac:dyDescent="0.2">
      <c r="D259" t="str">
        <f>"2815"</f>
        <v>2815</v>
      </c>
      <c r="E259" t="s">
        <v>212</v>
      </c>
    </row>
    <row r="260" spans="2:5" x14ac:dyDescent="0.2">
      <c r="D260" t="str">
        <f>"2816"</f>
        <v>2816</v>
      </c>
      <c r="E260" t="s">
        <v>213</v>
      </c>
    </row>
    <row r="261" spans="2:5" x14ac:dyDescent="0.2">
      <c r="D261" t="str">
        <f>"2817"</f>
        <v>2817</v>
      </c>
      <c r="E261" t="s">
        <v>214</v>
      </c>
    </row>
    <row r="262" spans="2:5" x14ac:dyDescent="0.2">
      <c r="D262" t="str">
        <f>"2818"</f>
        <v>2818</v>
      </c>
      <c r="E262" t="s">
        <v>215</v>
      </c>
    </row>
    <row r="263" spans="2:5" x14ac:dyDescent="0.2">
      <c r="D263" t="str">
        <f>"2819"</f>
        <v>2819</v>
      </c>
      <c r="E263" t="s">
        <v>216</v>
      </c>
    </row>
    <row r="264" spans="2:5" x14ac:dyDescent="0.2">
      <c r="C264" t="str">
        <f>"282"</f>
        <v>282</v>
      </c>
      <c r="E264" t="s">
        <v>217</v>
      </c>
    </row>
    <row r="265" spans="2:5" x14ac:dyDescent="0.2">
      <c r="D265" t="str">
        <f>"2821"</f>
        <v>2821</v>
      </c>
      <c r="E265" t="s">
        <v>218</v>
      </c>
    </row>
    <row r="266" spans="2:5" x14ac:dyDescent="0.2">
      <c r="D266" t="str">
        <f>"2822"</f>
        <v>2822</v>
      </c>
      <c r="E266" t="s">
        <v>219</v>
      </c>
    </row>
    <row r="267" spans="2:5" x14ac:dyDescent="0.2">
      <c r="D267" t="str">
        <f>"2823"</f>
        <v>2823</v>
      </c>
      <c r="E267" t="s">
        <v>220</v>
      </c>
    </row>
    <row r="268" spans="2:5" x14ac:dyDescent="0.2">
      <c r="D268" t="str">
        <f>"2824"</f>
        <v>2824</v>
      </c>
      <c r="E268" t="s">
        <v>221</v>
      </c>
    </row>
    <row r="269" spans="2:5" x14ac:dyDescent="0.2">
      <c r="D269" t="str">
        <f>"2825"</f>
        <v>2825</v>
      </c>
      <c r="E269" t="s">
        <v>222</v>
      </c>
    </row>
    <row r="270" spans="2:5" x14ac:dyDescent="0.2">
      <c r="D270" t="str">
        <f>"2826"</f>
        <v>2826</v>
      </c>
      <c r="E270" t="s">
        <v>223</v>
      </c>
    </row>
    <row r="271" spans="2:5" x14ac:dyDescent="0.2">
      <c r="D271" t="str">
        <f>"2829"</f>
        <v>2829</v>
      </c>
      <c r="E271" t="s">
        <v>224</v>
      </c>
    </row>
    <row r="272" spans="2:5" x14ac:dyDescent="0.2">
      <c r="B272" t="str">
        <f>"29"</f>
        <v>29</v>
      </c>
      <c r="E272" t="s">
        <v>225</v>
      </c>
    </row>
    <row r="273" spans="2:5" x14ac:dyDescent="0.2">
      <c r="C273" t="str">
        <f>"291"</f>
        <v>291</v>
      </c>
      <c r="E273" t="s">
        <v>226</v>
      </c>
    </row>
    <row r="274" spans="2:5" x14ac:dyDescent="0.2">
      <c r="D274" t="str">
        <f>"2910"</f>
        <v>2910</v>
      </c>
      <c r="E274" t="s">
        <v>226</v>
      </c>
    </row>
    <row r="275" spans="2:5" x14ac:dyDescent="0.2">
      <c r="C275" t="str">
        <f>"292"</f>
        <v>292</v>
      </c>
      <c r="E275" t="s">
        <v>227</v>
      </c>
    </row>
    <row r="276" spans="2:5" x14ac:dyDescent="0.2">
      <c r="D276" t="str">
        <f>"2920"</f>
        <v>2920</v>
      </c>
      <c r="E276" t="s">
        <v>227</v>
      </c>
    </row>
    <row r="277" spans="2:5" x14ac:dyDescent="0.2">
      <c r="C277" t="str">
        <f>"293"</f>
        <v>293</v>
      </c>
      <c r="E277" t="s">
        <v>228</v>
      </c>
    </row>
    <row r="278" spans="2:5" x14ac:dyDescent="0.2">
      <c r="D278" t="str">
        <f>"2930"</f>
        <v>2930</v>
      </c>
      <c r="E278" t="s">
        <v>228</v>
      </c>
    </row>
    <row r="279" spans="2:5" x14ac:dyDescent="0.2">
      <c r="B279" t="str">
        <f>"30"</f>
        <v>30</v>
      </c>
      <c r="E279" t="s">
        <v>229</v>
      </c>
    </row>
    <row r="280" spans="2:5" x14ac:dyDescent="0.2">
      <c r="C280" t="str">
        <f>"301"</f>
        <v>301</v>
      </c>
      <c r="E280" t="s">
        <v>230</v>
      </c>
    </row>
    <row r="281" spans="2:5" x14ac:dyDescent="0.2">
      <c r="D281" t="str">
        <f>"3011"</f>
        <v>3011</v>
      </c>
      <c r="E281" t="s">
        <v>231</v>
      </c>
    </row>
    <row r="282" spans="2:5" x14ac:dyDescent="0.2">
      <c r="D282" t="str">
        <f>"3012"</f>
        <v>3012</v>
      </c>
      <c r="E282" t="s">
        <v>232</v>
      </c>
    </row>
    <row r="283" spans="2:5" x14ac:dyDescent="0.2">
      <c r="C283" t="str">
        <f>"302"</f>
        <v>302</v>
      </c>
      <c r="E283" t="s">
        <v>233</v>
      </c>
    </row>
    <row r="284" spans="2:5" x14ac:dyDescent="0.2">
      <c r="D284" t="str">
        <f>"3020"</f>
        <v>3020</v>
      </c>
      <c r="E284" t="s">
        <v>233</v>
      </c>
    </row>
    <row r="285" spans="2:5" x14ac:dyDescent="0.2">
      <c r="C285" t="str">
        <f>"303"</f>
        <v>303</v>
      </c>
      <c r="E285" t="s">
        <v>234</v>
      </c>
    </row>
    <row r="286" spans="2:5" x14ac:dyDescent="0.2">
      <c r="D286" t="str">
        <f>"3030"</f>
        <v>3030</v>
      </c>
      <c r="E286" t="s">
        <v>234</v>
      </c>
    </row>
    <row r="287" spans="2:5" x14ac:dyDescent="0.2">
      <c r="C287" t="str">
        <f>"304"</f>
        <v>304</v>
      </c>
      <c r="E287" t="s">
        <v>235</v>
      </c>
    </row>
    <row r="288" spans="2:5" x14ac:dyDescent="0.2">
      <c r="D288" t="str">
        <f>"3040"</f>
        <v>3040</v>
      </c>
      <c r="E288" t="s">
        <v>235</v>
      </c>
    </row>
    <row r="289" spans="2:5" x14ac:dyDescent="0.2">
      <c r="C289" t="str">
        <f>"309"</f>
        <v>309</v>
      </c>
      <c r="E289" t="s">
        <v>236</v>
      </c>
    </row>
    <row r="290" spans="2:5" x14ac:dyDescent="0.2">
      <c r="D290" t="str">
        <f>"3091"</f>
        <v>3091</v>
      </c>
      <c r="E290" t="s">
        <v>237</v>
      </c>
    </row>
    <row r="291" spans="2:5" x14ac:dyDescent="0.2">
      <c r="D291" t="str">
        <f>"3092"</f>
        <v>3092</v>
      </c>
      <c r="E291" t="s">
        <v>238</v>
      </c>
    </row>
    <row r="292" spans="2:5" x14ac:dyDescent="0.2">
      <c r="D292" t="str">
        <f>"3099"</f>
        <v>3099</v>
      </c>
      <c r="E292" t="s">
        <v>239</v>
      </c>
    </row>
    <row r="293" spans="2:5" x14ac:dyDescent="0.2">
      <c r="B293" t="str">
        <f>"31"</f>
        <v>31</v>
      </c>
      <c r="E293" t="s">
        <v>240</v>
      </c>
    </row>
    <row r="294" spans="2:5" x14ac:dyDescent="0.2">
      <c r="C294" t="str">
        <f>"310"</f>
        <v>310</v>
      </c>
      <c r="E294" t="s">
        <v>240</v>
      </c>
    </row>
    <row r="295" spans="2:5" x14ac:dyDescent="0.2">
      <c r="D295" t="str">
        <f>"3100"</f>
        <v>3100</v>
      </c>
      <c r="E295" t="s">
        <v>240</v>
      </c>
    </row>
    <row r="296" spans="2:5" x14ac:dyDescent="0.2">
      <c r="B296" t="str">
        <f>"32"</f>
        <v>32</v>
      </c>
      <c r="E296" t="s">
        <v>241</v>
      </c>
    </row>
    <row r="297" spans="2:5" x14ac:dyDescent="0.2">
      <c r="C297" t="str">
        <f>"321"</f>
        <v>321</v>
      </c>
      <c r="E297" t="s">
        <v>242</v>
      </c>
    </row>
    <row r="298" spans="2:5" x14ac:dyDescent="0.2">
      <c r="D298" t="str">
        <f>"3211"</f>
        <v>3211</v>
      </c>
      <c r="E298" t="s">
        <v>243</v>
      </c>
    </row>
    <row r="299" spans="2:5" x14ac:dyDescent="0.2">
      <c r="D299" t="str">
        <f>"3212"</f>
        <v>3212</v>
      </c>
      <c r="E299" t="s">
        <v>244</v>
      </c>
    </row>
    <row r="300" spans="2:5" x14ac:dyDescent="0.2">
      <c r="C300" t="str">
        <f>"322"</f>
        <v>322</v>
      </c>
      <c r="E300" t="s">
        <v>245</v>
      </c>
    </row>
    <row r="301" spans="2:5" x14ac:dyDescent="0.2">
      <c r="D301" t="str">
        <f>"3220"</f>
        <v>3220</v>
      </c>
      <c r="E301" t="s">
        <v>245</v>
      </c>
    </row>
    <row r="302" spans="2:5" x14ac:dyDescent="0.2">
      <c r="C302" t="str">
        <f>"323"</f>
        <v>323</v>
      </c>
      <c r="E302" t="s">
        <v>246</v>
      </c>
    </row>
    <row r="303" spans="2:5" x14ac:dyDescent="0.2">
      <c r="D303" t="str">
        <f>"3230"</f>
        <v>3230</v>
      </c>
      <c r="E303" t="s">
        <v>246</v>
      </c>
    </row>
    <row r="304" spans="2:5" x14ac:dyDescent="0.2">
      <c r="C304" t="str">
        <f>"324"</f>
        <v>324</v>
      </c>
      <c r="E304" t="s">
        <v>247</v>
      </c>
    </row>
    <row r="305" spans="1:5" x14ac:dyDescent="0.2">
      <c r="D305" t="str">
        <f>"3240"</f>
        <v>3240</v>
      </c>
      <c r="E305" t="s">
        <v>247</v>
      </c>
    </row>
    <row r="306" spans="1:5" x14ac:dyDescent="0.2">
      <c r="C306" t="str">
        <f>"325"</f>
        <v>325</v>
      </c>
      <c r="E306" t="s">
        <v>248</v>
      </c>
    </row>
    <row r="307" spans="1:5" x14ac:dyDescent="0.2">
      <c r="D307" t="str">
        <f>"3250"</f>
        <v>3250</v>
      </c>
      <c r="E307" t="s">
        <v>248</v>
      </c>
    </row>
    <row r="308" spans="1:5" x14ac:dyDescent="0.2">
      <c r="C308" t="str">
        <f>"329"</f>
        <v>329</v>
      </c>
      <c r="E308" t="s">
        <v>249</v>
      </c>
    </row>
    <row r="309" spans="1:5" x14ac:dyDescent="0.2">
      <c r="D309" t="str">
        <f>"3290"</f>
        <v>3290</v>
      </c>
      <c r="E309" t="s">
        <v>249</v>
      </c>
    </row>
    <row r="310" spans="1:5" x14ac:dyDescent="0.2">
      <c r="B310" t="str">
        <f>"33"</f>
        <v>33</v>
      </c>
      <c r="E310" t="s">
        <v>250</v>
      </c>
    </row>
    <row r="311" spans="1:5" x14ac:dyDescent="0.2">
      <c r="C311" t="str">
        <f>"331"</f>
        <v>331</v>
      </c>
      <c r="E311" t="s">
        <v>251</v>
      </c>
    </row>
    <row r="312" spans="1:5" x14ac:dyDescent="0.2">
      <c r="D312" t="str">
        <f>"3311"</f>
        <v>3311</v>
      </c>
      <c r="E312" t="s">
        <v>252</v>
      </c>
    </row>
    <row r="313" spans="1:5" x14ac:dyDescent="0.2">
      <c r="D313" t="str">
        <f>"3312"</f>
        <v>3312</v>
      </c>
      <c r="E313" t="s">
        <v>253</v>
      </c>
    </row>
    <row r="314" spans="1:5" x14ac:dyDescent="0.2">
      <c r="D314" t="str">
        <f>"3313"</f>
        <v>3313</v>
      </c>
      <c r="E314" t="s">
        <v>254</v>
      </c>
    </row>
    <row r="315" spans="1:5" x14ac:dyDescent="0.2">
      <c r="D315" t="str">
        <f>"3314"</f>
        <v>3314</v>
      </c>
      <c r="E315" t="s">
        <v>255</v>
      </c>
    </row>
    <row r="316" spans="1:5" x14ac:dyDescent="0.2">
      <c r="D316" t="str">
        <f>"3315"</f>
        <v>3315</v>
      </c>
      <c r="E316" t="s">
        <v>256</v>
      </c>
    </row>
    <row r="317" spans="1:5" x14ac:dyDescent="0.2">
      <c r="D317" t="str">
        <f>"3319"</f>
        <v>3319</v>
      </c>
      <c r="E317" t="s">
        <v>257</v>
      </c>
    </row>
    <row r="318" spans="1:5" x14ac:dyDescent="0.2">
      <c r="C318" t="str">
        <f>"332"</f>
        <v>332</v>
      </c>
      <c r="E318" t="s">
        <v>258</v>
      </c>
    </row>
    <row r="319" spans="1:5" x14ac:dyDescent="0.2">
      <c r="D319" t="str">
        <f>"3320"</f>
        <v>3320</v>
      </c>
      <c r="E319" t="s">
        <v>258</v>
      </c>
    </row>
    <row r="320" spans="1:5" x14ac:dyDescent="0.2">
      <c r="A320" t="s">
        <v>259</v>
      </c>
      <c r="E320" t="s">
        <v>260</v>
      </c>
    </row>
    <row r="321" spans="1:5" x14ac:dyDescent="0.2">
      <c r="B321" t="str">
        <f>"35"</f>
        <v>35</v>
      </c>
      <c r="E321" t="s">
        <v>260</v>
      </c>
    </row>
    <row r="322" spans="1:5" x14ac:dyDescent="0.2">
      <c r="C322" t="str">
        <f>"351"</f>
        <v>351</v>
      </c>
      <c r="E322" t="s">
        <v>261</v>
      </c>
    </row>
    <row r="323" spans="1:5" x14ac:dyDescent="0.2">
      <c r="D323" t="str">
        <f>"3510"</f>
        <v>3510</v>
      </c>
      <c r="E323" t="s">
        <v>261</v>
      </c>
    </row>
    <row r="324" spans="1:5" x14ac:dyDescent="0.2">
      <c r="C324" t="str">
        <f>"352"</f>
        <v>352</v>
      </c>
      <c r="E324" t="s">
        <v>262</v>
      </c>
    </row>
    <row r="325" spans="1:5" x14ac:dyDescent="0.2">
      <c r="D325" t="str">
        <f>"3520"</f>
        <v>3520</v>
      </c>
      <c r="E325" t="s">
        <v>262</v>
      </c>
    </row>
    <row r="326" spans="1:5" x14ac:dyDescent="0.2">
      <c r="C326" t="str">
        <f>"353"</f>
        <v>353</v>
      </c>
      <c r="E326" t="s">
        <v>263</v>
      </c>
    </row>
    <row r="327" spans="1:5" x14ac:dyDescent="0.2">
      <c r="D327" t="str">
        <f>"3530"</f>
        <v>3530</v>
      </c>
      <c r="E327" t="s">
        <v>263</v>
      </c>
    </row>
    <row r="328" spans="1:5" x14ac:dyDescent="0.2">
      <c r="A328" t="s">
        <v>264</v>
      </c>
      <c r="E328" t="s">
        <v>265</v>
      </c>
    </row>
    <row r="329" spans="1:5" x14ac:dyDescent="0.2">
      <c r="B329" t="str">
        <f>"36"</f>
        <v>36</v>
      </c>
      <c r="E329" t="s">
        <v>266</v>
      </c>
    </row>
    <row r="330" spans="1:5" x14ac:dyDescent="0.2">
      <c r="C330" t="str">
        <f>"360"</f>
        <v>360</v>
      </c>
      <c r="E330" t="s">
        <v>266</v>
      </c>
    </row>
    <row r="331" spans="1:5" x14ac:dyDescent="0.2">
      <c r="D331" t="str">
        <f>"3600"</f>
        <v>3600</v>
      </c>
      <c r="E331" t="s">
        <v>266</v>
      </c>
    </row>
    <row r="332" spans="1:5" x14ac:dyDescent="0.2">
      <c r="B332" t="str">
        <f>"37"</f>
        <v>37</v>
      </c>
      <c r="E332" t="s">
        <v>267</v>
      </c>
    </row>
    <row r="333" spans="1:5" x14ac:dyDescent="0.2">
      <c r="C333" t="str">
        <f>"370"</f>
        <v>370</v>
      </c>
      <c r="E333" t="s">
        <v>267</v>
      </c>
    </row>
    <row r="334" spans="1:5" x14ac:dyDescent="0.2">
      <c r="D334" t="str">
        <f>"3700"</f>
        <v>3700</v>
      </c>
      <c r="E334" t="s">
        <v>267</v>
      </c>
    </row>
    <row r="335" spans="1:5" x14ac:dyDescent="0.2">
      <c r="B335" t="str">
        <f>"38"</f>
        <v>38</v>
      </c>
      <c r="E335" t="s">
        <v>268</v>
      </c>
    </row>
    <row r="336" spans="1:5" x14ac:dyDescent="0.2">
      <c r="C336" t="str">
        <f>"381"</f>
        <v>381</v>
      </c>
      <c r="E336" t="s">
        <v>269</v>
      </c>
    </row>
    <row r="337" spans="1:5" x14ac:dyDescent="0.2">
      <c r="D337" t="str">
        <f>"3811"</f>
        <v>3811</v>
      </c>
      <c r="E337" t="s">
        <v>270</v>
      </c>
    </row>
    <row r="338" spans="1:5" x14ac:dyDescent="0.2">
      <c r="D338" t="str">
        <f>"3812"</f>
        <v>3812</v>
      </c>
      <c r="E338" t="s">
        <v>271</v>
      </c>
    </row>
    <row r="339" spans="1:5" x14ac:dyDescent="0.2">
      <c r="C339" t="str">
        <f>"382"</f>
        <v>382</v>
      </c>
      <c r="E339" t="s">
        <v>272</v>
      </c>
    </row>
    <row r="340" spans="1:5" x14ac:dyDescent="0.2">
      <c r="D340" t="str">
        <f>"3821"</f>
        <v>3821</v>
      </c>
      <c r="E340" t="s">
        <v>273</v>
      </c>
    </row>
    <row r="341" spans="1:5" x14ac:dyDescent="0.2">
      <c r="D341" t="str">
        <f>"3822"</f>
        <v>3822</v>
      </c>
      <c r="E341" t="s">
        <v>274</v>
      </c>
    </row>
    <row r="342" spans="1:5" x14ac:dyDescent="0.2">
      <c r="C342" t="str">
        <f>"383"</f>
        <v>383</v>
      </c>
      <c r="E342" t="s">
        <v>275</v>
      </c>
    </row>
    <row r="343" spans="1:5" x14ac:dyDescent="0.2">
      <c r="D343" t="str">
        <f>"3830"</f>
        <v>3830</v>
      </c>
      <c r="E343" t="s">
        <v>275</v>
      </c>
    </row>
    <row r="344" spans="1:5" x14ac:dyDescent="0.2">
      <c r="B344" t="str">
        <f>"39"</f>
        <v>39</v>
      </c>
      <c r="E344" t="s">
        <v>276</v>
      </c>
    </row>
    <row r="345" spans="1:5" x14ac:dyDescent="0.2">
      <c r="C345" t="str">
        <f>"390"</f>
        <v>390</v>
      </c>
      <c r="E345" t="s">
        <v>276</v>
      </c>
    </row>
    <row r="346" spans="1:5" x14ac:dyDescent="0.2">
      <c r="D346" t="str">
        <f>"3900"</f>
        <v>3900</v>
      </c>
      <c r="E346" t="s">
        <v>276</v>
      </c>
    </row>
    <row r="347" spans="1:5" x14ac:dyDescent="0.2">
      <c r="A347" t="s">
        <v>277</v>
      </c>
      <c r="E347" t="s">
        <v>278</v>
      </c>
    </row>
    <row r="348" spans="1:5" x14ac:dyDescent="0.2">
      <c r="B348" t="str">
        <f>"41"</f>
        <v>41</v>
      </c>
      <c r="E348" t="s">
        <v>279</v>
      </c>
    </row>
    <row r="349" spans="1:5" x14ac:dyDescent="0.2">
      <c r="C349" t="str">
        <f>"410"</f>
        <v>410</v>
      </c>
      <c r="E349" t="s">
        <v>279</v>
      </c>
    </row>
    <row r="350" spans="1:5" x14ac:dyDescent="0.2">
      <c r="D350" t="str">
        <f>"4100"</f>
        <v>4100</v>
      </c>
      <c r="E350" t="s">
        <v>279</v>
      </c>
    </row>
    <row r="351" spans="1:5" x14ac:dyDescent="0.2">
      <c r="B351" t="str">
        <f>"42"</f>
        <v>42</v>
      </c>
      <c r="E351" t="s">
        <v>280</v>
      </c>
    </row>
    <row r="352" spans="1:5" x14ac:dyDescent="0.2">
      <c r="C352" t="str">
        <f>"421"</f>
        <v>421</v>
      </c>
      <c r="E352" t="s">
        <v>281</v>
      </c>
    </row>
    <row r="353" spans="2:5" x14ac:dyDescent="0.2">
      <c r="D353" t="str">
        <f>"4210"</f>
        <v>4210</v>
      </c>
      <c r="E353" t="s">
        <v>281</v>
      </c>
    </row>
    <row r="354" spans="2:5" x14ac:dyDescent="0.2">
      <c r="C354" t="str">
        <f>"422"</f>
        <v>422</v>
      </c>
      <c r="E354" t="s">
        <v>282</v>
      </c>
    </row>
    <row r="355" spans="2:5" x14ac:dyDescent="0.2">
      <c r="D355" t="str">
        <f>"4220"</f>
        <v>4220</v>
      </c>
      <c r="E355" t="s">
        <v>282</v>
      </c>
    </row>
    <row r="356" spans="2:5" x14ac:dyDescent="0.2">
      <c r="C356" t="str">
        <f>"429"</f>
        <v>429</v>
      </c>
      <c r="E356" t="s">
        <v>283</v>
      </c>
    </row>
    <row r="357" spans="2:5" x14ac:dyDescent="0.2">
      <c r="D357" t="str">
        <f>"4290"</f>
        <v>4290</v>
      </c>
      <c r="E357" t="s">
        <v>283</v>
      </c>
    </row>
    <row r="358" spans="2:5" x14ac:dyDescent="0.2">
      <c r="B358" t="str">
        <f>"43"</f>
        <v>43</v>
      </c>
      <c r="E358" t="s">
        <v>284</v>
      </c>
    </row>
    <row r="359" spans="2:5" x14ac:dyDescent="0.2">
      <c r="C359" t="str">
        <f>"431"</f>
        <v>431</v>
      </c>
      <c r="E359" t="s">
        <v>285</v>
      </c>
    </row>
    <row r="360" spans="2:5" x14ac:dyDescent="0.2">
      <c r="D360" t="str">
        <f>"4311"</f>
        <v>4311</v>
      </c>
      <c r="E360" t="s">
        <v>286</v>
      </c>
    </row>
    <row r="361" spans="2:5" x14ac:dyDescent="0.2">
      <c r="D361" t="str">
        <f>"4312"</f>
        <v>4312</v>
      </c>
      <c r="E361" t="s">
        <v>287</v>
      </c>
    </row>
    <row r="362" spans="2:5" x14ac:dyDescent="0.2">
      <c r="C362" t="str">
        <f>"432"</f>
        <v>432</v>
      </c>
      <c r="E362" t="s">
        <v>288</v>
      </c>
    </row>
    <row r="363" spans="2:5" x14ac:dyDescent="0.2">
      <c r="D363" t="str">
        <f>"4321"</f>
        <v>4321</v>
      </c>
      <c r="E363" t="s">
        <v>289</v>
      </c>
    </row>
    <row r="364" spans="2:5" x14ac:dyDescent="0.2">
      <c r="D364" t="str">
        <f>"4322"</f>
        <v>4322</v>
      </c>
      <c r="E364" t="s">
        <v>290</v>
      </c>
    </row>
    <row r="365" spans="2:5" x14ac:dyDescent="0.2">
      <c r="D365" t="str">
        <f>"4329"</f>
        <v>4329</v>
      </c>
      <c r="E365" t="s">
        <v>291</v>
      </c>
    </row>
    <row r="366" spans="2:5" x14ac:dyDescent="0.2">
      <c r="C366" t="str">
        <f>"433"</f>
        <v>433</v>
      </c>
      <c r="E366" t="s">
        <v>292</v>
      </c>
    </row>
    <row r="367" spans="2:5" x14ac:dyDescent="0.2">
      <c r="D367" t="str">
        <f>"4330"</f>
        <v>4330</v>
      </c>
      <c r="E367" t="s">
        <v>292</v>
      </c>
    </row>
    <row r="368" spans="2:5" x14ac:dyDescent="0.2">
      <c r="C368" t="str">
        <f>"439"</f>
        <v>439</v>
      </c>
      <c r="E368" t="s">
        <v>293</v>
      </c>
    </row>
    <row r="369" spans="1:5" x14ac:dyDescent="0.2">
      <c r="D369" t="str">
        <f>"4390"</f>
        <v>4390</v>
      </c>
      <c r="E369" t="s">
        <v>293</v>
      </c>
    </row>
    <row r="370" spans="1:5" x14ac:dyDescent="0.2">
      <c r="A370" t="s">
        <v>294</v>
      </c>
      <c r="E370" t="s">
        <v>295</v>
      </c>
    </row>
    <row r="371" spans="1:5" x14ac:dyDescent="0.2">
      <c r="B371" t="str">
        <f>"45"</f>
        <v>45</v>
      </c>
      <c r="E371" t="s">
        <v>296</v>
      </c>
    </row>
    <row r="372" spans="1:5" x14ac:dyDescent="0.2">
      <c r="C372" t="str">
        <f>"451"</f>
        <v>451</v>
      </c>
      <c r="E372" t="s">
        <v>297</v>
      </c>
    </row>
    <row r="373" spans="1:5" x14ac:dyDescent="0.2">
      <c r="D373" t="str">
        <f>"4510"</f>
        <v>4510</v>
      </c>
      <c r="E373" t="s">
        <v>297</v>
      </c>
    </row>
    <row r="374" spans="1:5" x14ac:dyDescent="0.2">
      <c r="C374" t="str">
        <f>"452"</f>
        <v>452</v>
      </c>
      <c r="E374" t="s">
        <v>298</v>
      </c>
    </row>
    <row r="375" spans="1:5" x14ac:dyDescent="0.2">
      <c r="D375" t="str">
        <f>"4520"</f>
        <v>4520</v>
      </c>
      <c r="E375" t="s">
        <v>298</v>
      </c>
    </row>
    <row r="376" spans="1:5" x14ac:dyDescent="0.2">
      <c r="C376" t="str">
        <f>"453"</f>
        <v>453</v>
      </c>
      <c r="E376" t="s">
        <v>299</v>
      </c>
    </row>
    <row r="377" spans="1:5" x14ac:dyDescent="0.2">
      <c r="D377" t="str">
        <f>"4530"</f>
        <v>4530</v>
      </c>
      <c r="E377" t="s">
        <v>299</v>
      </c>
    </row>
    <row r="378" spans="1:5" x14ac:dyDescent="0.2">
      <c r="C378" t="str">
        <f>"454"</f>
        <v>454</v>
      </c>
      <c r="E378" t="s">
        <v>300</v>
      </c>
    </row>
    <row r="379" spans="1:5" x14ac:dyDescent="0.2">
      <c r="D379" t="str">
        <f>"4540"</f>
        <v>4540</v>
      </c>
      <c r="E379" t="s">
        <v>300</v>
      </c>
    </row>
    <row r="380" spans="1:5" x14ac:dyDescent="0.2">
      <c r="B380" t="str">
        <f>"46"</f>
        <v>46</v>
      </c>
      <c r="E380" t="s">
        <v>301</v>
      </c>
    </row>
    <row r="381" spans="1:5" x14ac:dyDescent="0.2">
      <c r="C381" t="str">
        <f>"461"</f>
        <v>461</v>
      </c>
      <c r="E381" t="s">
        <v>302</v>
      </c>
    </row>
    <row r="382" spans="1:5" x14ac:dyDescent="0.2">
      <c r="D382" t="str">
        <f>"4610"</f>
        <v>4610</v>
      </c>
      <c r="E382" t="s">
        <v>302</v>
      </c>
    </row>
    <row r="383" spans="1:5" x14ac:dyDescent="0.2">
      <c r="C383" t="str">
        <f>"462"</f>
        <v>462</v>
      </c>
      <c r="E383" t="s">
        <v>303</v>
      </c>
    </row>
    <row r="384" spans="1:5" x14ac:dyDescent="0.2">
      <c r="D384" t="str">
        <f>"4620"</f>
        <v>4620</v>
      </c>
      <c r="E384" t="s">
        <v>303</v>
      </c>
    </row>
    <row r="385" spans="3:5" x14ac:dyDescent="0.2">
      <c r="C385" t="str">
        <f>"463"</f>
        <v>463</v>
      </c>
      <c r="E385" t="s">
        <v>304</v>
      </c>
    </row>
    <row r="386" spans="3:5" x14ac:dyDescent="0.2">
      <c r="D386" t="str">
        <f>"4630"</f>
        <v>4630</v>
      </c>
      <c r="E386" t="s">
        <v>304</v>
      </c>
    </row>
    <row r="387" spans="3:5" x14ac:dyDescent="0.2">
      <c r="C387" t="str">
        <f>"464"</f>
        <v>464</v>
      </c>
      <c r="E387" t="s">
        <v>305</v>
      </c>
    </row>
    <row r="388" spans="3:5" x14ac:dyDescent="0.2">
      <c r="D388" t="str">
        <f>"4641"</f>
        <v>4641</v>
      </c>
      <c r="E388" t="s">
        <v>306</v>
      </c>
    </row>
    <row r="389" spans="3:5" x14ac:dyDescent="0.2">
      <c r="D389" t="str">
        <f>"4649"</f>
        <v>4649</v>
      </c>
      <c r="E389" t="s">
        <v>307</v>
      </c>
    </row>
    <row r="390" spans="3:5" x14ac:dyDescent="0.2">
      <c r="C390" t="str">
        <f>"465"</f>
        <v>465</v>
      </c>
      <c r="E390" t="s">
        <v>308</v>
      </c>
    </row>
    <row r="391" spans="3:5" x14ac:dyDescent="0.2">
      <c r="D391" t="str">
        <f>"4651"</f>
        <v>4651</v>
      </c>
      <c r="E391" t="s">
        <v>309</v>
      </c>
    </row>
    <row r="392" spans="3:5" x14ac:dyDescent="0.2">
      <c r="D392" t="str">
        <f>"4652"</f>
        <v>4652</v>
      </c>
      <c r="E392" t="s">
        <v>310</v>
      </c>
    </row>
    <row r="393" spans="3:5" x14ac:dyDescent="0.2">
      <c r="D393" t="str">
        <f>"4653"</f>
        <v>4653</v>
      </c>
      <c r="E393" t="s">
        <v>311</v>
      </c>
    </row>
    <row r="394" spans="3:5" x14ac:dyDescent="0.2">
      <c r="D394" t="str">
        <f>"4659"</f>
        <v>4659</v>
      </c>
      <c r="E394" t="s">
        <v>312</v>
      </c>
    </row>
    <row r="395" spans="3:5" x14ac:dyDescent="0.2">
      <c r="C395" t="str">
        <f>"466"</f>
        <v>466</v>
      </c>
      <c r="E395" t="s">
        <v>313</v>
      </c>
    </row>
    <row r="396" spans="3:5" x14ac:dyDescent="0.2">
      <c r="D396" t="str">
        <f>"4661"</f>
        <v>4661</v>
      </c>
      <c r="E396" t="s">
        <v>314</v>
      </c>
    </row>
    <row r="397" spans="3:5" x14ac:dyDescent="0.2">
      <c r="D397" t="str">
        <f>"4662"</f>
        <v>4662</v>
      </c>
      <c r="E397" t="s">
        <v>315</v>
      </c>
    </row>
    <row r="398" spans="3:5" x14ac:dyDescent="0.2">
      <c r="D398" t="str">
        <f>"4663"</f>
        <v>4663</v>
      </c>
      <c r="E398" t="s">
        <v>316</v>
      </c>
    </row>
    <row r="399" spans="3:5" x14ac:dyDescent="0.2">
      <c r="D399" t="str">
        <f>"4669"</f>
        <v>4669</v>
      </c>
      <c r="E399" t="s">
        <v>317</v>
      </c>
    </row>
    <row r="400" spans="3:5" x14ac:dyDescent="0.2">
      <c r="C400" t="str">
        <f>"469"</f>
        <v>469</v>
      </c>
      <c r="E400" t="s">
        <v>318</v>
      </c>
    </row>
    <row r="401" spans="2:5" x14ac:dyDescent="0.2">
      <c r="D401" t="str">
        <f>"4690"</f>
        <v>4690</v>
      </c>
      <c r="E401" t="s">
        <v>318</v>
      </c>
    </row>
    <row r="402" spans="2:5" x14ac:dyDescent="0.2">
      <c r="B402" t="str">
        <f>"47"</f>
        <v>47</v>
      </c>
      <c r="E402" t="s">
        <v>319</v>
      </c>
    </row>
    <row r="403" spans="2:5" x14ac:dyDescent="0.2">
      <c r="C403" t="str">
        <f>"471"</f>
        <v>471</v>
      </c>
      <c r="E403" t="s">
        <v>320</v>
      </c>
    </row>
    <row r="404" spans="2:5" x14ac:dyDescent="0.2">
      <c r="D404" t="str">
        <f>"4711"</f>
        <v>4711</v>
      </c>
      <c r="E404" t="s">
        <v>321</v>
      </c>
    </row>
    <row r="405" spans="2:5" x14ac:dyDescent="0.2">
      <c r="D405" t="str">
        <f>"4719"</f>
        <v>4719</v>
      </c>
      <c r="E405" t="s">
        <v>322</v>
      </c>
    </row>
    <row r="406" spans="2:5" x14ac:dyDescent="0.2">
      <c r="C406" t="str">
        <f>"472"</f>
        <v>472</v>
      </c>
      <c r="E406" t="s">
        <v>323</v>
      </c>
    </row>
    <row r="407" spans="2:5" x14ac:dyDescent="0.2">
      <c r="D407" t="str">
        <f>"4721"</f>
        <v>4721</v>
      </c>
      <c r="E407" t="s">
        <v>324</v>
      </c>
    </row>
    <row r="408" spans="2:5" x14ac:dyDescent="0.2">
      <c r="D408" t="str">
        <f>"4722"</f>
        <v>4722</v>
      </c>
      <c r="E408" t="s">
        <v>325</v>
      </c>
    </row>
    <row r="409" spans="2:5" x14ac:dyDescent="0.2">
      <c r="D409" t="str">
        <f>"4723"</f>
        <v>4723</v>
      </c>
      <c r="E409" t="s">
        <v>326</v>
      </c>
    </row>
    <row r="410" spans="2:5" x14ac:dyDescent="0.2">
      <c r="C410" t="str">
        <f>"473"</f>
        <v>473</v>
      </c>
      <c r="E410" t="s">
        <v>327</v>
      </c>
    </row>
    <row r="411" spans="2:5" x14ac:dyDescent="0.2">
      <c r="D411" t="str">
        <f>"4730"</f>
        <v>4730</v>
      </c>
      <c r="E411" t="s">
        <v>327</v>
      </c>
    </row>
    <row r="412" spans="2:5" x14ac:dyDescent="0.2">
      <c r="C412" t="str">
        <f>"474"</f>
        <v>474</v>
      </c>
      <c r="E412" t="s">
        <v>328</v>
      </c>
    </row>
    <row r="413" spans="2:5" x14ac:dyDescent="0.2">
      <c r="D413" t="str">
        <f>"4741"</f>
        <v>4741</v>
      </c>
      <c r="E413" t="s">
        <v>329</v>
      </c>
    </row>
    <row r="414" spans="2:5" x14ac:dyDescent="0.2">
      <c r="D414" t="str">
        <f>"4742"</f>
        <v>4742</v>
      </c>
      <c r="E414" t="s">
        <v>330</v>
      </c>
    </row>
    <row r="415" spans="2:5" x14ac:dyDescent="0.2">
      <c r="C415" t="str">
        <f>"475"</f>
        <v>475</v>
      </c>
      <c r="E415" t="s">
        <v>331</v>
      </c>
    </row>
    <row r="416" spans="2:5" x14ac:dyDescent="0.2">
      <c r="D416" t="str">
        <f>"4751"</f>
        <v>4751</v>
      </c>
      <c r="E416" t="s">
        <v>332</v>
      </c>
    </row>
    <row r="417" spans="3:5" x14ac:dyDescent="0.2">
      <c r="D417" t="str">
        <f>"4752"</f>
        <v>4752</v>
      </c>
      <c r="E417" t="s">
        <v>333</v>
      </c>
    </row>
    <row r="418" spans="3:5" x14ac:dyDescent="0.2">
      <c r="D418" t="str">
        <f>"4753"</f>
        <v>4753</v>
      </c>
      <c r="E418" t="s">
        <v>334</v>
      </c>
    </row>
    <row r="419" spans="3:5" x14ac:dyDescent="0.2">
      <c r="D419" t="str">
        <f>"4759"</f>
        <v>4759</v>
      </c>
      <c r="E419" t="s">
        <v>335</v>
      </c>
    </row>
    <row r="420" spans="3:5" x14ac:dyDescent="0.2">
      <c r="C420" t="str">
        <f>"476"</f>
        <v>476</v>
      </c>
      <c r="E420" t="s">
        <v>336</v>
      </c>
    </row>
    <row r="421" spans="3:5" x14ac:dyDescent="0.2">
      <c r="D421" t="str">
        <f>"4761"</f>
        <v>4761</v>
      </c>
      <c r="E421" t="s">
        <v>337</v>
      </c>
    </row>
    <row r="422" spans="3:5" x14ac:dyDescent="0.2">
      <c r="D422" t="str">
        <f>"4762"</f>
        <v>4762</v>
      </c>
      <c r="E422" t="s">
        <v>338</v>
      </c>
    </row>
    <row r="423" spans="3:5" x14ac:dyDescent="0.2">
      <c r="D423" t="str">
        <f>"4763"</f>
        <v>4763</v>
      </c>
      <c r="E423" t="s">
        <v>339</v>
      </c>
    </row>
    <row r="424" spans="3:5" x14ac:dyDescent="0.2">
      <c r="D424" t="str">
        <f>"4764"</f>
        <v>4764</v>
      </c>
      <c r="E424" t="s">
        <v>340</v>
      </c>
    </row>
    <row r="425" spans="3:5" x14ac:dyDescent="0.2">
      <c r="C425" t="str">
        <f>"477"</f>
        <v>477</v>
      </c>
      <c r="E425" t="s">
        <v>341</v>
      </c>
    </row>
    <row r="426" spans="3:5" x14ac:dyDescent="0.2">
      <c r="D426" t="str">
        <f>"4771"</f>
        <v>4771</v>
      </c>
      <c r="E426" t="s">
        <v>342</v>
      </c>
    </row>
    <row r="427" spans="3:5" x14ac:dyDescent="0.2">
      <c r="D427" t="str">
        <f>"4772"</f>
        <v>4772</v>
      </c>
      <c r="E427" t="s">
        <v>343</v>
      </c>
    </row>
    <row r="428" spans="3:5" x14ac:dyDescent="0.2">
      <c r="D428" t="str">
        <f>"4773"</f>
        <v>4773</v>
      </c>
      <c r="E428" t="s">
        <v>344</v>
      </c>
    </row>
    <row r="429" spans="3:5" x14ac:dyDescent="0.2">
      <c r="D429" t="str">
        <f>"4774"</f>
        <v>4774</v>
      </c>
      <c r="E429" t="s">
        <v>345</v>
      </c>
    </row>
    <row r="430" spans="3:5" x14ac:dyDescent="0.2">
      <c r="C430" t="str">
        <f>"478"</f>
        <v>478</v>
      </c>
      <c r="E430" t="s">
        <v>346</v>
      </c>
    </row>
    <row r="431" spans="3:5" x14ac:dyDescent="0.2">
      <c r="D431" t="str">
        <f>"4781"</f>
        <v>4781</v>
      </c>
      <c r="E431" t="s">
        <v>347</v>
      </c>
    </row>
    <row r="432" spans="3:5" x14ac:dyDescent="0.2">
      <c r="D432" t="str">
        <f>"4782"</f>
        <v>4782</v>
      </c>
      <c r="E432" t="s">
        <v>348</v>
      </c>
    </row>
    <row r="433" spans="1:5" x14ac:dyDescent="0.2">
      <c r="D433" t="str">
        <f>"4789"</f>
        <v>4789</v>
      </c>
      <c r="E433" t="s">
        <v>349</v>
      </c>
    </row>
    <row r="434" spans="1:5" x14ac:dyDescent="0.2">
      <c r="C434" t="str">
        <f>"479"</f>
        <v>479</v>
      </c>
      <c r="E434" t="s">
        <v>350</v>
      </c>
    </row>
    <row r="435" spans="1:5" x14ac:dyDescent="0.2">
      <c r="D435" t="str">
        <f>"4791"</f>
        <v>4791</v>
      </c>
      <c r="E435" t="s">
        <v>351</v>
      </c>
    </row>
    <row r="436" spans="1:5" x14ac:dyDescent="0.2">
      <c r="D436" t="str">
        <f>"4799"</f>
        <v>4799</v>
      </c>
      <c r="E436" t="s">
        <v>352</v>
      </c>
    </row>
    <row r="437" spans="1:5" x14ac:dyDescent="0.2">
      <c r="A437" t="s">
        <v>353</v>
      </c>
      <c r="E437" t="s">
        <v>354</v>
      </c>
    </row>
    <row r="438" spans="1:5" x14ac:dyDescent="0.2">
      <c r="B438" t="str">
        <f>"49"</f>
        <v>49</v>
      </c>
      <c r="E438" t="s">
        <v>355</v>
      </c>
    </row>
    <row r="439" spans="1:5" x14ac:dyDescent="0.2">
      <c r="C439" t="str">
        <f>"491"</f>
        <v>491</v>
      </c>
      <c r="E439" t="s">
        <v>356</v>
      </c>
    </row>
    <row r="440" spans="1:5" x14ac:dyDescent="0.2">
      <c r="D440" t="str">
        <f>"4911"</f>
        <v>4911</v>
      </c>
      <c r="E440" t="s">
        <v>357</v>
      </c>
    </row>
    <row r="441" spans="1:5" x14ac:dyDescent="0.2">
      <c r="D441" t="str">
        <f>"4912"</f>
        <v>4912</v>
      </c>
      <c r="E441" t="s">
        <v>358</v>
      </c>
    </row>
    <row r="442" spans="1:5" x14ac:dyDescent="0.2">
      <c r="C442" t="str">
        <f>"492"</f>
        <v>492</v>
      </c>
      <c r="E442" t="s">
        <v>359</v>
      </c>
    </row>
    <row r="443" spans="1:5" x14ac:dyDescent="0.2">
      <c r="D443" t="str">
        <f>"4921"</f>
        <v>4921</v>
      </c>
      <c r="E443" t="s">
        <v>360</v>
      </c>
    </row>
    <row r="444" spans="1:5" x14ac:dyDescent="0.2">
      <c r="D444" t="str">
        <f>"4922"</f>
        <v>4922</v>
      </c>
      <c r="E444" t="s">
        <v>361</v>
      </c>
    </row>
    <row r="445" spans="1:5" x14ac:dyDescent="0.2">
      <c r="D445" t="str">
        <f>"4923"</f>
        <v>4923</v>
      </c>
      <c r="E445" t="s">
        <v>362</v>
      </c>
    </row>
    <row r="446" spans="1:5" x14ac:dyDescent="0.2">
      <c r="C446" t="str">
        <f>"493"</f>
        <v>493</v>
      </c>
      <c r="E446" t="s">
        <v>363</v>
      </c>
    </row>
    <row r="447" spans="1:5" x14ac:dyDescent="0.2">
      <c r="D447" t="str">
        <f>"4930"</f>
        <v>4930</v>
      </c>
      <c r="E447" t="s">
        <v>363</v>
      </c>
    </row>
    <row r="448" spans="1:5" x14ac:dyDescent="0.2">
      <c r="B448" t="str">
        <f>"50"</f>
        <v>50</v>
      </c>
      <c r="E448" t="s">
        <v>364</v>
      </c>
    </row>
    <row r="449" spans="2:5" x14ac:dyDescent="0.2">
      <c r="C449" t="str">
        <f>"501"</f>
        <v>501</v>
      </c>
      <c r="E449" t="s">
        <v>365</v>
      </c>
    </row>
    <row r="450" spans="2:5" x14ac:dyDescent="0.2">
      <c r="D450" t="str">
        <f>"5011"</f>
        <v>5011</v>
      </c>
      <c r="E450" t="s">
        <v>366</v>
      </c>
    </row>
    <row r="451" spans="2:5" x14ac:dyDescent="0.2">
      <c r="D451" t="str">
        <f>"5012"</f>
        <v>5012</v>
      </c>
      <c r="E451" t="s">
        <v>367</v>
      </c>
    </row>
    <row r="452" spans="2:5" x14ac:dyDescent="0.2">
      <c r="C452" t="str">
        <f>"502"</f>
        <v>502</v>
      </c>
      <c r="E452" t="s">
        <v>368</v>
      </c>
    </row>
    <row r="453" spans="2:5" x14ac:dyDescent="0.2">
      <c r="D453" t="str">
        <f>"5021"</f>
        <v>5021</v>
      </c>
      <c r="E453" t="s">
        <v>369</v>
      </c>
    </row>
    <row r="454" spans="2:5" x14ac:dyDescent="0.2">
      <c r="D454" t="str">
        <f>"5022"</f>
        <v>5022</v>
      </c>
      <c r="E454" t="s">
        <v>370</v>
      </c>
    </row>
    <row r="455" spans="2:5" x14ac:dyDescent="0.2">
      <c r="B455" t="str">
        <f>"51"</f>
        <v>51</v>
      </c>
      <c r="E455" t="s">
        <v>371</v>
      </c>
    </row>
    <row r="456" spans="2:5" x14ac:dyDescent="0.2">
      <c r="C456" t="str">
        <f>"511"</f>
        <v>511</v>
      </c>
      <c r="E456" t="s">
        <v>372</v>
      </c>
    </row>
    <row r="457" spans="2:5" x14ac:dyDescent="0.2">
      <c r="D457" t="str">
        <f>"5110"</f>
        <v>5110</v>
      </c>
      <c r="E457" t="s">
        <v>372</v>
      </c>
    </row>
    <row r="458" spans="2:5" x14ac:dyDescent="0.2">
      <c r="C458" t="str">
        <f>"512"</f>
        <v>512</v>
      </c>
      <c r="E458" t="s">
        <v>373</v>
      </c>
    </row>
    <row r="459" spans="2:5" x14ac:dyDescent="0.2">
      <c r="D459" t="str">
        <f>"5120"</f>
        <v>5120</v>
      </c>
      <c r="E459" t="s">
        <v>373</v>
      </c>
    </row>
    <row r="460" spans="2:5" x14ac:dyDescent="0.2">
      <c r="B460" t="str">
        <f>"52"</f>
        <v>52</v>
      </c>
      <c r="E460" t="s">
        <v>374</v>
      </c>
    </row>
    <row r="461" spans="2:5" x14ac:dyDescent="0.2">
      <c r="C461" t="str">
        <f>"521"</f>
        <v>521</v>
      </c>
      <c r="E461" t="s">
        <v>375</v>
      </c>
    </row>
    <row r="462" spans="2:5" x14ac:dyDescent="0.2">
      <c r="D462" t="str">
        <f>"5210"</f>
        <v>5210</v>
      </c>
      <c r="E462" t="s">
        <v>375</v>
      </c>
    </row>
    <row r="463" spans="2:5" x14ac:dyDescent="0.2">
      <c r="C463" t="str">
        <f>"522"</f>
        <v>522</v>
      </c>
      <c r="E463" t="s">
        <v>376</v>
      </c>
    </row>
    <row r="464" spans="2:5" x14ac:dyDescent="0.2">
      <c r="D464" t="str">
        <f>"5221"</f>
        <v>5221</v>
      </c>
      <c r="E464" t="s">
        <v>377</v>
      </c>
    </row>
    <row r="465" spans="1:5" x14ac:dyDescent="0.2">
      <c r="D465" t="str">
        <f>"5222"</f>
        <v>5222</v>
      </c>
      <c r="E465" t="s">
        <v>378</v>
      </c>
    </row>
    <row r="466" spans="1:5" x14ac:dyDescent="0.2">
      <c r="D466" t="str">
        <f>"5223"</f>
        <v>5223</v>
      </c>
      <c r="E466" t="s">
        <v>379</v>
      </c>
    </row>
    <row r="467" spans="1:5" x14ac:dyDescent="0.2">
      <c r="D467" t="str">
        <f>"5224"</f>
        <v>5224</v>
      </c>
      <c r="E467" t="s">
        <v>380</v>
      </c>
    </row>
    <row r="468" spans="1:5" x14ac:dyDescent="0.2">
      <c r="D468" t="str">
        <f>"5229"</f>
        <v>5229</v>
      </c>
      <c r="E468" t="s">
        <v>381</v>
      </c>
    </row>
    <row r="469" spans="1:5" x14ac:dyDescent="0.2">
      <c r="B469" t="str">
        <f>"53"</f>
        <v>53</v>
      </c>
      <c r="E469" t="s">
        <v>382</v>
      </c>
    </row>
    <row r="470" spans="1:5" x14ac:dyDescent="0.2">
      <c r="C470" t="str">
        <f>"531"</f>
        <v>531</v>
      </c>
      <c r="E470" t="s">
        <v>383</v>
      </c>
    </row>
    <row r="471" spans="1:5" x14ac:dyDescent="0.2">
      <c r="D471" t="str">
        <f>"5310"</f>
        <v>5310</v>
      </c>
      <c r="E471" t="s">
        <v>383</v>
      </c>
    </row>
    <row r="472" spans="1:5" x14ac:dyDescent="0.2">
      <c r="C472" t="str">
        <f>"532"</f>
        <v>532</v>
      </c>
      <c r="E472" t="s">
        <v>384</v>
      </c>
    </row>
    <row r="473" spans="1:5" x14ac:dyDescent="0.2">
      <c r="D473" t="str">
        <f>"5320"</f>
        <v>5320</v>
      </c>
      <c r="E473" t="s">
        <v>384</v>
      </c>
    </row>
    <row r="474" spans="1:5" x14ac:dyDescent="0.2">
      <c r="A474" t="s">
        <v>385</v>
      </c>
      <c r="E474" t="s">
        <v>386</v>
      </c>
    </row>
    <row r="475" spans="1:5" x14ac:dyDescent="0.2">
      <c r="B475" t="str">
        <f>"55"</f>
        <v>55</v>
      </c>
      <c r="E475" t="s">
        <v>387</v>
      </c>
    </row>
    <row r="476" spans="1:5" x14ac:dyDescent="0.2">
      <c r="C476" t="str">
        <f>"551"</f>
        <v>551</v>
      </c>
      <c r="E476" t="s">
        <v>388</v>
      </c>
    </row>
    <row r="477" spans="1:5" x14ac:dyDescent="0.2">
      <c r="D477" t="str">
        <f>"5510"</f>
        <v>5510</v>
      </c>
      <c r="E477" t="s">
        <v>388</v>
      </c>
    </row>
    <row r="478" spans="1:5" x14ac:dyDescent="0.2">
      <c r="C478" t="str">
        <f>"552"</f>
        <v>552</v>
      </c>
      <c r="E478" t="s">
        <v>389</v>
      </c>
    </row>
    <row r="479" spans="1:5" x14ac:dyDescent="0.2">
      <c r="D479" t="str">
        <f>"5520"</f>
        <v>5520</v>
      </c>
      <c r="E479" t="s">
        <v>389</v>
      </c>
    </row>
    <row r="480" spans="1:5" x14ac:dyDescent="0.2">
      <c r="C480" t="str">
        <f>"559"</f>
        <v>559</v>
      </c>
      <c r="E480" t="s">
        <v>390</v>
      </c>
    </row>
    <row r="481" spans="1:5" x14ac:dyDescent="0.2">
      <c r="D481" t="str">
        <f>"5590"</f>
        <v>5590</v>
      </c>
      <c r="E481" t="s">
        <v>390</v>
      </c>
    </row>
    <row r="482" spans="1:5" x14ac:dyDescent="0.2">
      <c r="B482" t="str">
        <f>"56"</f>
        <v>56</v>
      </c>
      <c r="E482" t="s">
        <v>391</v>
      </c>
    </row>
    <row r="483" spans="1:5" x14ac:dyDescent="0.2">
      <c r="C483" t="str">
        <f>"561"</f>
        <v>561</v>
      </c>
      <c r="E483" t="s">
        <v>392</v>
      </c>
    </row>
    <row r="484" spans="1:5" x14ac:dyDescent="0.2">
      <c r="D484" t="str">
        <f>"5610"</f>
        <v>5610</v>
      </c>
      <c r="E484" t="s">
        <v>392</v>
      </c>
    </row>
    <row r="485" spans="1:5" x14ac:dyDescent="0.2">
      <c r="C485" t="str">
        <f>"562"</f>
        <v>562</v>
      </c>
      <c r="E485" t="s">
        <v>393</v>
      </c>
    </row>
    <row r="486" spans="1:5" x14ac:dyDescent="0.2">
      <c r="D486" t="str">
        <f>"5621"</f>
        <v>5621</v>
      </c>
      <c r="E486" t="s">
        <v>394</v>
      </c>
    </row>
    <row r="487" spans="1:5" x14ac:dyDescent="0.2">
      <c r="D487" t="str">
        <f>"5629"</f>
        <v>5629</v>
      </c>
      <c r="E487" t="s">
        <v>395</v>
      </c>
    </row>
    <row r="488" spans="1:5" x14ac:dyDescent="0.2">
      <c r="C488" t="str">
        <f>"563"</f>
        <v>563</v>
      </c>
      <c r="E488" t="s">
        <v>396</v>
      </c>
    </row>
    <row r="489" spans="1:5" x14ac:dyDescent="0.2">
      <c r="D489" t="str">
        <f>"5630"</f>
        <v>5630</v>
      </c>
      <c r="E489" t="s">
        <v>396</v>
      </c>
    </row>
    <row r="490" spans="1:5" x14ac:dyDescent="0.2">
      <c r="A490" t="s">
        <v>397</v>
      </c>
      <c r="E490" t="s">
        <v>398</v>
      </c>
    </row>
    <row r="491" spans="1:5" x14ac:dyDescent="0.2">
      <c r="B491" t="str">
        <f>"58"</f>
        <v>58</v>
      </c>
      <c r="E491" t="s">
        <v>399</v>
      </c>
    </row>
    <row r="492" spans="1:5" x14ac:dyDescent="0.2">
      <c r="C492" t="str">
        <f>"581"</f>
        <v>581</v>
      </c>
      <c r="E492" t="s">
        <v>400</v>
      </c>
    </row>
    <row r="493" spans="1:5" x14ac:dyDescent="0.2">
      <c r="D493" t="str">
        <f>"5811"</f>
        <v>5811</v>
      </c>
      <c r="E493" t="s">
        <v>401</v>
      </c>
    </row>
    <row r="494" spans="1:5" x14ac:dyDescent="0.2">
      <c r="D494" t="str">
        <f>"5812"</f>
        <v>5812</v>
      </c>
      <c r="E494" t="s">
        <v>402</v>
      </c>
    </row>
    <row r="495" spans="1:5" x14ac:dyDescent="0.2">
      <c r="D495" t="str">
        <f>"5813"</f>
        <v>5813</v>
      </c>
      <c r="E495" t="s">
        <v>403</v>
      </c>
    </row>
    <row r="496" spans="1:5" x14ac:dyDescent="0.2">
      <c r="D496" t="str">
        <f>"5819"</f>
        <v>5819</v>
      </c>
      <c r="E496" t="s">
        <v>404</v>
      </c>
    </row>
    <row r="497" spans="2:5" x14ac:dyDescent="0.2">
      <c r="C497" t="str">
        <f>"582"</f>
        <v>582</v>
      </c>
      <c r="E497" t="s">
        <v>405</v>
      </c>
    </row>
    <row r="498" spans="2:5" x14ac:dyDescent="0.2">
      <c r="D498" t="str">
        <f>"5820"</f>
        <v>5820</v>
      </c>
      <c r="E498" t="s">
        <v>405</v>
      </c>
    </row>
    <row r="499" spans="2:5" x14ac:dyDescent="0.2">
      <c r="B499" t="str">
        <f>"59"</f>
        <v>59</v>
      </c>
      <c r="E499" t="s">
        <v>406</v>
      </c>
    </row>
    <row r="500" spans="2:5" x14ac:dyDescent="0.2">
      <c r="C500" t="str">
        <f>"591"</f>
        <v>591</v>
      </c>
      <c r="E500" t="s">
        <v>407</v>
      </c>
    </row>
    <row r="501" spans="2:5" x14ac:dyDescent="0.2">
      <c r="D501" t="str">
        <f>"5911"</f>
        <v>5911</v>
      </c>
      <c r="E501" t="s">
        <v>408</v>
      </c>
    </row>
    <row r="502" spans="2:5" x14ac:dyDescent="0.2">
      <c r="D502" t="str">
        <f>"5912"</f>
        <v>5912</v>
      </c>
      <c r="E502" t="s">
        <v>409</v>
      </c>
    </row>
    <row r="503" spans="2:5" x14ac:dyDescent="0.2">
      <c r="D503" t="str">
        <f>"5913"</f>
        <v>5913</v>
      </c>
      <c r="E503" t="s">
        <v>410</v>
      </c>
    </row>
    <row r="504" spans="2:5" x14ac:dyDescent="0.2">
      <c r="D504" t="str">
        <f>"5914"</f>
        <v>5914</v>
      </c>
      <c r="E504" t="s">
        <v>411</v>
      </c>
    </row>
    <row r="505" spans="2:5" x14ac:dyDescent="0.2">
      <c r="C505" t="str">
        <f>"592"</f>
        <v>592</v>
      </c>
      <c r="E505" t="s">
        <v>412</v>
      </c>
    </row>
    <row r="506" spans="2:5" x14ac:dyDescent="0.2">
      <c r="D506" t="str">
        <f>"5920"</f>
        <v>5920</v>
      </c>
      <c r="E506" t="s">
        <v>412</v>
      </c>
    </row>
    <row r="507" spans="2:5" x14ac:dyDescent="0.2">
      <c r="B507" t="str">
        <f>"60"</f>
        <v>60</v>
      </c>
      <c r="E507" t="s">
        <v>413</v>
      </c>
    </row>
    <row r="508" spans="2:5" x14ac:dyDescent="0.2">
      <c r="C508" t="str">
        <f>"601"</f>
        <v>601</v>
      </c>
      <c r="E508" t="s">
        <v>414</v>
      </c>
    </row>
    <row r="509" spans="2:5" x14ac:dyDescent="0.2">
      <c r="D509" t="str">
        <f>"6010"</f>
        <v>6010</v>
      </c>
      <c r="E509" t="s">
        <v>414</v>
      </c>
    </row>
    <row r="510" spans="2:5" x14ac:dyDescent="0.2">
      <c r="C510" t="str">
        <f>"602"</f>
        <v>602</v>
      </c>
      <c r="E510" t="s">
        <v>415</v>
      </c>
    </row>
    <row r="511" spans="2:5" x14ac:dyDescent="0.2">
      <c r="D511" t="str">
        <f>"6020"</f>
        <v>6020</v>
      </c>
      <c r="E511" t="s">
        <v>415</v>
      </c>
    </row>
    <row r="512" spans="2:5" x14ac:dyDescent="0.2">
      <c r="B512" t="str">
        <f>"61"</f>
        <v>61</v>
      </c>
      <c r="E512" t="s">
        <v>416</v>
      </c>
    </row>
    <row r="513" spans="2:5" x14ac:dyDescent="0.2">
      <c r="C513" t="str">
        <f>"611"</f>
        <v>611</v>
      </c>
      <c r="E513" t="s">
        <v>417</v>
      </c>
    </row>
    <row r="514" spans="2:5" x14ac:dyDescent="0.2">
      <c r="D514" t="str">
        <f>"6110"</f>
        <v>6110</v>
      </c>
      <c r="E514" t="s">
        <v>417</v>
      </c>
    </row>
    <row r="515" spans="2:5" x14ac:dyDescent="0.2">
      <c r="C515" t="str">
        <f>"612"</f>
        <v>612</v>
      </c>
      <c r="E515" t="s">
        <v>418</v>
      </c>
    </row>
    <row r="516" spans="2:5" x14ac:dyDescent="0.2">
      <c r="D516" t="str">
        <f>"6120"</f>
        <v>6120</v>
      </c>
      <c r="E516" t="s">
        <v>418</v>
      </c>
    </row>
    <row r="517" spans="2:5" x14ac:dyDescent="0.2">
      <c r="C517" t="str">
        <f>"613"</f>
        <v>613</v>
      </c>
      <c r="E517" t="s">
        <v>419</v>
      </c>
    </row>
    <row r="518" spans="2:5" x14ac:dyDescent="0.2">
      <c r="D518" t="str">
        <f>"6130"</f>
        <v>6130</v>
      </c>
      <c r="E518" t="s">
        <v>419</v>
      </c>
    </row>
    <row r="519" spans="2:5" x14ac:dyDescent="0.2">
      <c r="C519" t="str">
        <f>"619"</f>
        <v>619</v>
      </c>
      <c r="E519" t="s">
        <v>420</v>
      </c>
    </row>
    <row r="520" spans="2:5" x14ac:dyDescent="0.2">
      <c r="D520" t="str">
        <f>"6190"</f>
        <v>6190</v>
      </c>
      <c r="E520" t="s">
        <v>420</v>
      </c>
    </row>
    <row r="521" spans="2:5" x14ac:dyDescent="0.2">
      <c r="B521" t="str">
        <f>"62"</f>
        <v>62</v>
      </c>
      <c r="E521" t="s">
        <v>421</v>
      </c>
    </row>
    <row r="522" spans="2:5" x14ac:dyDescent="0.2">
      <c r="C522" t="str">
        <f>"620"</f>
        <v>620</v>
      </c>
      <c r="E522" t="s">
        <v>421</v>
      </c>
    </row>
    <row r="523" spans="2:5" x14ac:dyDescent="0.2">
      <c r="D523" t="str">
        <f>"6201"</f>
        <v>6201</v>
      </c>
      <c r="E523" t="s">
        <v>422</v>
      </c>
    </row>
    <row r="524" spans="2:5" x14ac:dyDescent="0.2">
      <c r="D524" t="str">
        <f>"6202"</f>
        <v>6202</v>
      </c>
      <c r="E524" t="s">
        <v>423</v>
      </c>
    </row>
    <row r="525" spans="2:5" x14ac:dyDescent="0.2">
      <c r="D525" t="str">
        <f>"6209"</f>
        <v>6209</v>
      </c>
      <c r="E525" t="s">
        <v>424</v>
      </c>
    </row>
    <row r="526" spans="2:5" x14ac:dyDescent="0.2">
      <c r="B526" t="str">
        <f>"63"</f>
        <v>63</v>
      </c>
      <c r="E526" t="s">
        <v>425</v>
      </c>
    </row>
    <row r="527" spans="2:5" x14ac:dyDescent="0.2">
      <c r="C527" t="str">
        <f>"631"</f>
        <v>631</v>
      </c>
      <c r="E527" t="s">
        <v>426</v>
      </c>
    </row>
    <row r="528" spans="2:5" x14ac:dyDescent="0.2">
      <c r="D528" t="str">
        <f>"6311"</f>
        <v>6311</v>
      </c>
      <c r="E528" t="s">
        <v>427</v>
      </c>
    </row>
    <row r="529" spans="1:5" x14ac:dyDescent="0.2">
      <c r="D529" t="str">
        <f>"6312"</f>
        <v>6312</v>
      </c>
      <c r="E529" t="s">
        <v>428</v>
      </c>
    </row>
    <row r="530" spans="1:5" x14ac:dyDescent="0.2">
      <c r="C530" t="str">
        <f>"639"</f>
        <v>639</v>
      </c>
      <c r="E530" t="s">
        <v>429</v>
      </c>
    </row>
    <row r="531" spans="1:5" x14ac:dyDescent="0.2">
      <c r="D531" t="str">
        <f>"6391"</f>
        <v>6391</v>
      </c>
      <c r="E531" t="s">
        <v>430</v>
      </c>
    </row>
    <row r="532" spans="1:5" x14ac:dyDescent="0.2">
      <c r="D532" t="str">
        <f>"6399"</f>
        <v>6399</v>
      </c>
      <c r="E532" t="s">
        <v>431</v>
      </c>
    </row>
    <row r="533" spans="1:5" x14ac:dyDescent="0.2">
      <c r="A533" t="s">
        <v>432</v>
      </c>
      <c r="E533" t="s">
        <v>433</v>
      </c>
    </row>
    <row r="534" spans="1:5" x14ac:dyDescent="0.2">
      <c r="B534" t="str">
        <f>"64"</f>
        <v>64</v>
      </c>
      <c r="E534" t="s">
        <v>434</v>
      </c>
    </row>
    <row r="535" spans="1:5" x14ac:dyDescent="0.2">
      <c r="C535" t="str">
        <f>"641"</f>
        <v>641</v>
      </c>
      <c r="E535" t="s">
        <v>435</v>
      </c>
    </row>
    <row r="536" spans="1:5" x14ac:dyDescent="0.2">
      <c r="D536" t="str">
        <f>"6411"</f>
        <v>6411</v>
      </c>
      <c r="E536" t="s">
        <v>436</v>
      </c>
    </row>
    <row r="537" spans="1:5" x14ac:dyDescent="0.2">
      <c r="D537" t="str">
        <f>"6419"</f>
        <v>6419</v>
      </c>
      <c r="E537" t="s">
        <v>437</v>
      </c>
    </row>
    <row r="538" spans="1:5" x14ac:dyDescent="0.2">
      <c r="C538" t="str">
        <f>"642"</f>
        <v>642</v>
      </c>
      <c r="E538" t="s">
        <v>438</v>
      </c>
    </row>
    <row r="539" spans="1:5" x14ac:dyDescent="0.2">
      <c r="D539" t="str">
        <f>"6420"</f>
        <v>6420</v>
      </c>
      <c r="E539" t="s">
        <v>438</v>
      </c>
    </row>
    <row r="540" spans="1:5" x14ac:dyDescent="0.2">
      <c r="C540" t="str">
        <f>"643"</f>
        <v>643</v>
      </c>
      <c r="E540" t="s">
        <v>439</v>
      </c>
    </row>
    <row r="541" spans="1:5" x14ac:dyDescent="0.2">
      <c r="D541" t="str">
        <f>"6430"</f>
        <v>6430</v>
      </c>
      <c r="E541" t="s">
        <v>439</v>
      </c>
    </row>
    <row r="542" spans="1:5" x14ac:dyDescent="0.2">
      <c r="C542" t="str">
        <f>"649"</f>
        <v>649</v>
      </c>
      <c r="E542" t="s">
        <v>440</v>
      </c>
    </row>
    <row r="543" spans="1:5" x14ac:dyDescent="0.2">
      <c r="D543" t="str">
        <f>"6491"</f>
        <v>6491</v>
      </c>
      <c r="E543" t="s">
        <v>441</v>
      </c>
    </row>
    <row r="544" spans="1:5" x14ac:dyDescent="0.2">
      <c r="D544" t="str">
        <f>"6492"</f>
        <v>6492</v>
      </c>
      <c r="E544" t="s">
        <v>442</v>
      </c>
    </row>
    <row r="545" spans="2:5" x14ac:dyDescent="0.2">
      <c r="D545" t="str">
        <f>"6499"</f>
        <v>6499</v>
      </c>
      <c r="E545" t="s">
        <v>443</v>
      </c>
    </row>
    <row r="546" spans="2:5" x14ac:dyDescent="0.2">
      <c r="B546" t="str">
        <f>"65"</f>
        <v>65</v>
      </c>
      <c r="E546" t="s">
        <v>444</v>
      </c>
    </row>
    <row r="547" spans="2:5" x14ac:dyDescent="0.2">
      <c r="C547" t="str">
        <f>"651"</f>
        <v>651</v>
      </c>
      <c r="E547" t="s">
        <v>445</v>
      </c>
    </row>
    <row r="548" spans="2:5" x14ac:dyDescent="0.2">
      <c r="D548" t="str">
        <f>"6511"</f>
        <v>6511</v>
      </c>
      <c r="E548" t="s">
        <v>446</v>
      </c>
    </row>
    <row r="549" spans="2:5" x14ac:dyDescent="0.2">
      <c r="D549" t="str">
        <f>"6512"</f>
        <v>6512</v>
      </c>
      <c r="E549" t="s">
        <v>447</v>
      </c>
    </row>
    <row r="550" spans="2:5" x14ac:dyDescent="0.2">
      <c r="C550" t="str">
        <f>"652"</f>
        <v>652</v>
      </c>
      <c r="E550" t="s">
        <v>448</v>
      </c>
    </row>
    <row r="551" spans="2:5" x14ac:dyDescent="0.2">
      <c r="D551" t="str">
        <f>"6520"</f>
        <v>6520</v>
      </c>
      <c r="E551" t="s">
        <v>448</v>
      </c>
    </row>
    <row r="552" spans="2:5" x14ac:dyDescent="0.2">
      <c r="C552" t="str">
        <f>"653"</f>
        <v>653</v>
      </c>
      <c r="E552" t="s">
        <v>449</v>
      </c>
    </row>
    <row r="553" spans="2:5" x14ac:dyDescent="0.2">
      <c r="D553" t="str">
        <f>"6530"</f>
        <v>6530</v>
      </c>
      <c r="E553" t="s">
        <v>449</v>
      </c>
    </row>
    <row r="554" spans="2:5" x14ac:dyDescent="0.2">
      <c r="B554" t="str">
        <f>"66"</f>
        <v>66</v>
      </c>
      <c r="E554" t="s">
        <v>450</v>
      </c>
    </row>
    <row r="555" spans="2:5" x14ac:dyDescent="0.2">
      <c r="C555" t="str">
        <f>"661"</f>
        <v>661</v>
      </c>
      <c r="E555" t="s">
        <v>451</v>
      </c>
    </row>
    <row r="556" spans="2:5" x14ac:dyDescent="0.2">
      <c r="D556" t="str">
        <f>"6611"</f>
        <v>6611</v>
      </c>
      <c r="E556" t="s">
        <v>452</v>
      </c>
    </row>
    <row r="557" spans="2:5" x14ac:dyDescent="0.2">
      <c r="D557" t="str">
        <f>"6612"</f>
        <v>6612</v>
      </c>
      <c r="E557" t="s">
        <v>453</v>
      </c>
    </row>
    <row r="558" spans="2:5" x14ac:dyDescent="0.2">
      <c r="D558" t="str">
        <f>"6619"</f>
        <v>6619</v>
      </c>
      <c r="E558" t="s">
        <v>454</v>
      </c>
    </row>
    <row r="559" spans="2:5" x14ac:dyDescent="0.2">
      <c r="C559" t="str">
        <f>"662"</f>
        <v>662</v>
      </c>
      <c r="E559" t="s">
        <v>455</v>
      </c>
    </row>
    <row r="560" spans="2:5" x14ac:dyDescent="0.2">
      <c r="D560" t="str">
        <f>"6621"</f>
        <v>6621</v>
      </c>
      <c r="E560" t="s">
        <v>456</v>
      </c>
    </row>
    <row r="561" spans="1:5" x14ac:dyDescent="0.2">
      <c r="D561" t="str">
        <f>"6622"</f>
        <v>6622</v>
      </c>
      <c r="E561" t="s">
        <v>457</v>
      </c>
    </row>
    <row r="562" spans="1:5" x14ac:dyDescent="0.2">
      <c r="D562" t="str">
        <f>"6629"</f>
        <v>6629</v>
      </c>
      <c r="E562" t="s">
        <v>458</v>
      </c>
    </row>
    <row r="563" spans="1:5" x14ac:dyDescent="0.2">
      <c r="C563" t="str">
        <f>"663"</f>
        <v>663</v>
      </c>
      <c r="E563" t="s">
        <v>459</v>
      </c>
    </row>
    <row r="564" spans="1:5" x14ac:dyDescent="0.2">
      <c r="D564" t="str">
        <f>"6630"</f>
        <v>6630</v>
      </c>
      <c r="E564" t="s">
        <v>459</v>
      </c>
    </row>
    <row r="565" spans="1:5" x14ac:dyDescent="0.2">
      <c r="A565" t="s">
        <v>460</v>
      </c>
      <c r="E565" t="s">
        <v>461</v>
      </c>
    </row>
    <row r="566" spans="1:5" x14ac:dyDescent="0.2">
      <c r="B566" t="str">
        <f>"68"</f>
        <v>68</v>
      </c>
      <c r="E566" t="s">
        <v>461</v>
      </c>
    </row>
    <row r="567" spans="1:5" x14ac:dyDescent="0.2">
      <c r="C567" t="str">
        <f>"681"</f>
        <v>681</v>
      </c>
      <c r="E567" t="s">
        <v>462</v>
      </c>
    </row>
    <row r="568" spans="1:5" x14ac:dyDescent="0.2">
      <c r="D568" t="str">
        <f>"6810"</f>
        <v>6810</v>
      </c>
      <c r="E568" t="s">
        <v>462</v>
      </c>
    </row>
    <row r="569" spans="1:5" x14ac:dyDescent="0.2">
      <c r="C569" t="str">
        <f>"682"</f>
        <v>682</v>
      </c>
      <c r="E569" t="s">
        <v>463</v>
      </c>
    </row>
    <row r="570" spans="1:5" x14ac:dyDescent="0.2">
      <c r="D570" t="str">
        <f>"6820"</f>
        <v>6820</v>
      </c>
      <c r="E570" t="s">
        <v>463</v>
      </c>
    </row>
    <row r="571" spans="1:5" x14ac:dyDescent="0.2">
      <c r="A571" t="s">
        <v>464</v>
      </c>
      <c r="E571" t="s">
        <v>465</v>
      </c>
    </row>
    <row r="572" spans="1:5" x14ac:dyDescent="0.2">
      <c r="B572" t="str">
        <f>"69"</f>
        <v>69</v>
      </c>
      <c r="E572" t="s">
        <v>466</v>
      </c>
    </row>
    <row r="573" spans="1:5" x14ac:dyDescent="0.2">
      <c r="C573" t="str">
        <f>"691"</f>
        <v>691</v>
      </c>
      <c r="E573" t="s">
        <v>467</v>
      </c>
    </row>
    <row r="574" spans="1:5" x14ac:dyDescent="0.2">
      <c r="D574" t="str">
        <f>"6910"</f>
        <v>6910</v>
      </c>
      <c r="E574" t="s">
        <v>467</v>
      </c>
    </row>
    <row r="575" spans="1:5" x14ac:dyDescent="0.2">
      <c r="C575" t="str">
        <f>"692"</f>
        <v>692</v>
      </c>
      <c r="E575" t="s">
        <v>468</v>
      </c>
    </row>
    <row r="576" spans="1:5" x14ac:dyDescent="0.2">
      <c r="D576" t="str">
        <f>"6920"</f>
        <v>6920</v>
      </c>
      <c r="E576" t="s">
        <v>468</v>
      </c>
    </row>
    <row r="577" spans="2:5" x14ac:dyDescent="0.2">
      <c r="B577" t="str">
        <f>"70"</f>
        <v>70</v>
      </c>
      <c r="E577" t="s">
        <v>469</v>
      </c>
    </row>
    <row r="578" spans="2:5" x14ac:dyDescent="0.2">
      <c r="C578" t="str">
        <f>"701"</f>
        <v>701</v>
      </c>
      <c r="E578" t="s">
        <v>470</v>
      </c>
    </row>
    <row r="579" spans="2:5" x14ac:dyDescent="0.2">
      <c r="D579" t="str">
        <f>"7010"</f>
        <v>7010</v>
      </c>
      <c r="E579" t="s">
        <v>470</v>
      </c>
    </row>
    <row r="580" spans="2:5" x14ac:dyDescent="0.2">
      <c r="C580" t="str">
        <f>"702"</f>
        <v>702</v>
      </c>
      <c r="E580" t="s">
        <v>471</v>
      </c>
    </row>
    <row r="581" spans="2:5" x14ac:dyDescent="0.2">
      <c r="D581" t="str">
        <f>"7020"</f>
        <v>7020</v>
      </c>
      <c r="E581" t="s">
        <v>471</v>
      </c>
    </row>
    <row r="582" spans="2:5" x14ac:dyDescent="0.2">
      <c r="B582" t="str">
        <f>"71"</f>
        <v>71</v>
      </c>
      <c r="E582" t="s">
        <v>472</v>
      </c>
    </row>
    <row r="583" spans="2:5" x14ac:dyDescent="0.2">
      <c r="C583" t="str">
        <f>"711"</f>
        <v>711</v>
      </c>
      <c r="E583" t="s">
        <v>473</v>
      </c>
    </row>
    <row r="584" spans="2:5" x14ac:dyDescent="0.2">
      <c r="D584" t="str">
        <f>"7110"</f>
        <v>7110</v>
      </c>
      <c r="E584" t="s">
        <v>473</v>
      </c>
    </row>
    <row r="585" spans="2:5" x14ac:dyDescent="0.2">
      <c r="C585" t="str">
        <f>"712"</f>
        <v>712</v>
      </c>
      <c r="E585" t="s">
        <v>474</v>
      </c>
    </row>
    <row r="586" spans="2:5" x14ac:dyDescent="0.2">
      <c r="D586" t="str">
        <f>"7120"</f>
        <v>7120</v>
      </c>
      <c r="E586" t="s">
        <v>474</v>
      </c>
    </row>
    <row r="587" spans="2:5" x14ac:dyDescent="0.2">
      <c r="B587" t="str">
        <f>"72"</f>
        <v>72</v>
      </c>
      <c r="E587" t="s">
        <v>475</v>
      </c>
    </row>
    <row r="588" spans="2:5" x14ac:dyDescent="0.2">
      <c r="C588" t="str">
        <f>"721"</f>
        <v>721</v>
      </c>
      <c r="E588" t="s">
        <v>476</v>
      </c>
    </row>
    <row r="589" spans="2:5" x14ac:dyDescent="0.2">
      <c r="D589" t="str">
        <f>"7210"</f>
        <v>7210</v>
      </c>
      <c r="E589" t="s">
        <v>476</v>
      </c>
    </row>
    <row r="590" spans="2:5" x14ac:dyDescent="0.2">
      <c r="C590" t="str">
        <f>"722"</f>
        <v>722</v>
      </c>
      <c r="E590" t="s">
        <v>477</v>
      </c>
    </row>
    <row r="591" spans="2:5" x14ac:dyDescent="0.2">
      <c r="D591" t="str">
        <f>"7220"</f>
        <v>7220</v>
      </c>
      <c r="E591" t="s">
        <v>477</v>
      </c>
    </row>
    <row r="592" spans="2:5" x14ac:dyDescent="0.2">
      <c r="B592" t="str">
        <f>"73"</f>
        <v>73</v>
      </c>
      <c r="E592" t="s">
        <v>478</v>
      </c>
    </row>
    <row r="593" spans="1:5" x14ac:dyDescent="0.2">
      <c r="C593" t="str">
        <f>"731"</f>
        <v>731</v>
      </c>
      <c r="E593" t="s">
        <v>479</v>
      </c>
    </row>
    <row r="594" spans="1:5" x14ac:dyDescent="0.2">
      <c r="D594" t="str">
        <f>"7310"</f>
        <v>7310</v>
      </c>
      <c r="E594" t="s">
        <v>479</v>
      </c>
    </row>
    <row r="595" spans="1:5" x14ac:dyDescent="0.2">
      <c r="C595" t="str">
        <f>"732"</f>
        <v>732</v>
      </c>
      <c r="E595" t="s">
        <v>480</v>
      </c>
    </row>
    <row r="596" spans="1:5" x14ac:dyDescent="0.2">
      <c r="D596" t="str">
        <f>"7320"</f>
        <v>7320</v>
      </c>
      <c r="E596" t="s">
        <v>480</v>
      </c>
    </row>
    <row r="597" spans="1:5" x14ac:dyDescent="0.2">
      <c r="B597" t="str">
        <f>"74"</f>
        <v>74</v>
      </c>
      <c r="E597" t="s">
        <v>481</v>
      </c>
    </row>
    <row r="598" spans="1:5" x14ac:dyDescent="0.2">
      <c r="C598" t="str">
        <f>"741"</f>
        <v>741</v>
      </c>
      <c r="E598" t="s">
        <v>482</v>
      </c>
    </row>
    <row r="599" spans="1:5" x14ac:dyDescent="0.2">
      <c r="D599" t="str">
        <f>"7410"</f>
        <v>7410</v>
      </c>
      <c r="E599" t="s">
        <v>482</v>
      </c>
    </row>
    <row r="600" spans="1:5" x14ac:dyDescent="0.2">
      <c r="C600" t="str">
        <f>"742"</f>
        <v>742</v>
      </c>
      <c r="E600" t="s">
        <v>483</v>
      </c>
    </row>
    <row r="601" spans="1:5" x14ac:dyDescent="0.2">
      <c r="D601" t="str">
        <f>"7420"</f>
        <v>7420</v>
      </c>
      <c r="E601" t="s">
        <v>483</v>
      </c>
    </row>
    <row r="602" spans="1:5" x14ac:dyDescent="0.2">
      <c r="C602" t="str">
        <f>"749"</f>
        <v>749</v>
      </c>
      <c r="E602" t="s">
        <v>484</v>
      </c>
    </row>
    <row r="603" spans="1:5" x14ac:dyDescent="0.2">
      <c r="D603" t="str">
        <f>"7490"</f>
        <v>7490</v>
      </c>
      <c r="E603" t="s">
        <v>484</v>
      </c>
    </row>
    <row r="604" spans="1:5" x14ac:dyDescent="0.2">
      <c r="B604" t="str">
        <f>"75"</f>
        <v>75</v>
      </c>
      <c r="E604" t="s">
        <v>485</v>
      </c>
    </row>
    <row r="605" spans="1:5" x14ac:dyDescent="0.2">
      <c r="C605" t="str">
        <f>"750"</f>
        <v>750</v>
      </c>
      <c r="E605" t="s">
        <v>485</v>
      </c>
    </row>
    <row r="606" spans="1:5" x14ac:dyDescent="0.2">
      <c r="D606" t="str">
        <f>"7500"</f>
        <v>7500</v>
      </c>
      <c r="E606" t="s">
        <v>485</v>
      </c>
    </row>
    <row r="607" spans="1:5" x14ac:dyDescent="0.2">
      <c r="A607" t="s">
        <v>486</v>
      </c>
      <c r="E607" t="s">
        <v>487</v>
      </c>
    </row>
    <row r="608" spans="1:5" x14ac:dyDescent="0.2">
      <c r="B608" t="str">
        <f>"77"</f>
        <v>77</v>
      </c>
      <c r="E608" t="s">
        <v>488</v>
      </c>
    </row>
    <row r="609" spans="2:5" x14ac:dyDescent="0.2">
      <c r="C609" t="str">
        <f>"771"</f>
        <v>771</v>
      </c>
      <c r="E609" t="s">
        <v>489</v>
      </c>
    </row>
    <row r="610" spans="2:5" x14ac:dyDescent="0.2">
      <c r="D610" t="str">
        <f>"7710"</f>
        <v>7710</v>
      </c>
      <c r="E610" t="s">
        <v>489</v>
      </c>
    </row>
    <row r="611" spans="2:5" x14ac:dyDescent="0.2">
      <c r="C611" t="str">
        <f>"772"</f>
        <v>772</v>
      </c>
      <c r="E611" t="s">
        <v>490</v>
      </c>
    </row>
    <row r="612" spans="2:5" x14ac:dyDescent="0.2">
      <c r="D612" t="str">
        <f>"7721"</f>
        <v>7721</v>
      </c>
      <c r="E612" t="s">
        <v>491</v>
      </c>
    </row>
    <row r="613" spans="2:5" x14ac:dyDescent="0.2">
      <c r="D613" t="str">
        <f>"7722"</f>
        <v>7722</v>
      </c>
      <c r="E613" t="s">
        <v>492</v>
      </c>
    </row>
    <row r="614" spans="2:5" x14ac:dyDescent="0.2">
      <c r="D614" t="str">
        <f>"7729"</f>
        <v>7729</v>
      </c>
      <c r="E614" t="s">
        <v>493</v>
      </c>
    </row>
    <row r="615" spans="2:5" x14ac:dyDescent="0.2">
      <c r="C615" t="str">
        <f>"773"</f>
        <v>773</v>
      </c>
      <c r="E615" t="s">
        <v>494</v>
      </c>
    </row>
    <row r="616" spans="2:5" x14ac:dyDescent="0.2">
      <c r="D616" t="str">
        <f>"7730"</f>
        <v>7730</v>
      </c>
      <c r="E616" t="s">
        <v>494</v>
      </c>
    </row>
    <row r="617" spans="2:5" x14ac:dyDescent="0.2">
      <c r="C617" t="str">
        <f>"774"</f>
        <v>774</v>
      </c>
      <c r="E617" t="s">
        <v>495</v>
      </c>
    </row>
    <row r="618" spans="2:5" x14ac:dyDescent="0.2">
      <c r="D618" t="str">
        <f>"7740"</f>
        <v>7740</v>
      </c>
      <c r="E618" t="s">
        <v>495</v>
      </c>
    </row>
    <row r="619" spans="2:5" x14ac:dyDescent="0.2">
      <c r="B619" t="str">
        <f>"78"</f>
        <v>78</v>
      </c>
      <c r="E619" t="s">
        <v>496</v>
      </c>
    </row>
    <row r="620" spans="2:5" x14ac:dyDescent="0.2">
      <c r="C620" t="str">
        <f>"781"</f>
        <v>781</v>
      </c>
      <c r="E620" t="s">
        <v>497</v>
      </c>
    </row>
    <row r="621" spans="2:5" x14ac:dyDescent="0.2">
      <c r="D621" t="str">
        <f>"7810"</f>
        <v>7810</v>
      </c>
      <c r="E621" t="s">
        <v>497</v>
      </c>
    </row>
    <row r="622" spans="2:5" x14ac:dyDescent="0.2">
      <c r="C622" t="str">
        <f>"782"</f>
        <v>782</v>
      </c>
      <c r="E622" t="s">
        <v>498</v>
      </c>
    </row>
    <row r="623" spans="2:5" x14ac:dyDescent="0.2">
      <c r="D623" t="str">
        <f>"7820"</f>
        <v>7820</v>
      </c>
      <c r="E623" t="s">
        <v>498</v>
      </c>
    </row>
    <row r="624" spans="2:5" x14ac:dyDescent="0.2">
      <c r="C624" t="str">
        <f>"783"</f>
        <v>783</v>
      </c>
      <c r="E624" t="s">
        <v>499</v>
      </c>
    </row>
    <row r="625" spans="2:5" x14ac:dyDescent="0.2">
      <c r="D625" t="str">
        <f>"7830"</f>
        <v>7830</v>
      </c>
      <c r="E625" t="s">
        <v>499</v>
      </c>
    </row>
    <row r="626" spans="2:5" x14ac:dyDescent="0.2">
      <c r="B626" t="str">
        <f>"79"</f>
        <v>79</v>
      </c>
      <c r="E626" t="s">
        <v>500</v>
      </c>
    </row>
    <row r="627" spans="2:5" x14ac:dyDescent="0.2">
      <c r="C627" t="str">
        <f>"791"</f>
        <v>791</v>
      </c>
      <c r="E627" t="s">
        <v>501</v>
      </c>
    </row>
    <row r="628" spans="2:5" x14ac:dyDescent="0.2">
      <c r="D628" t="str">
        <f>"7911"</f>
        <v>7911</v>
      </c>
      <c r="E628" t="s">
        <v>502</v>
      </c>
    </row>
    <row r="629" spans="2:5" x14ac:dyDescent="0.2">
      <c r="D629" t="str">
        <f>"7912"</f>
        <v>7912</v>
      </c>
      <c r="E629" t="s">
        <v>503</v>
      </c>
    </row>
    <row r="630" spans="2:5" x14ac:dyDescent="0.2">
      <c r="C630" t="str">
        <f>"799"</f>
        <v>799</v>
      </c>
      <c r="E630" t="s">
        <v>504</v>
      </c>
    </row>
    <row r="631" spans="2:5" x14ac:dyDescent="0.2">
      <c r="D631" t="str">
        <f>"7990"</f>
        <v>7990</v>
      </c>
      <c r="E631" t="s">
        <v>504</v>
      </c>
    </row>
    <row r="632" spans="2:5" x14ac:dyDescent="0.2">
      <c r="B632" t="str">
        <f>"80"</f>
        <v>80</v>
      </c>
      <c r="E632" t="s">
        <v>505</v>
      </c>
    </row>
    <row r="633" spans="2:5" x14ac:dyDescent="0.2">
      <c r="C633" t="str">
        <f>"801"</f>
        <v>801</v>
      </c>
      <c r="E633" t="s">
        <v>506</v>
      </c>
    </row>
    <row r="634" spans="2:5" x14ac:dyDescent="0.2">
      <c r="D634" t="str">
        <f>"8010"</f>
        <v>8010</v>
      </c>
      <c r="E634" t="s">
        <v>506</v>
      </c>
    </row>
    <row r="635" spans="2:5" x14ac:dyDescent="0.2">
      <c r="C635" t="str">
        <f>"802"</f>
        <v>802</v>
      </c>
      <c r="E635" t="s">
        <v>507</v>
      </c>
    </row>
    <row r="636" spans="2:5" x14ac:dyDescent="0.2">
      <c r="D636" t="str">
        <f>"8020"</f>
        <v>8020</v>
      </c>
      <c r="E636" t="s">
        <v>507</v>
      </c>
    </row>
    <row r="637" spans="2:5" x14ac:dyDescent="0.2">
      <c r="C637" t="str">
        <f>"803"</f>
        <v>803</v>
      </c>
      <c r="E637" t="s">
        <v>508</v>
      </c>
    </row>
    <row r="638" spans="2:5" x14ac:dyDescent="0.2">
      <c r="D638" t="str">
        <f>"8030"</f>
        <v>8030</v>
      </c>
      <c r="E638" t="s">
        <v>508</v>
      </c>
    </row>
    <row r="639" spans="2:5" x14ac:dyDescent="0.2">
      <c r="B639" t="str">
        <f>"81"</f>
        <v>81</v>
      </c>
      <c r="E639" t="s">
        <v>509</v>
      </c>
    </row>
    <row r="640" spans="2:5" x14ac:dyDescent="0.2">
      <c r="C640" t="str">
        <f>"811"</f>
        <v>811</v>
      </c>
      <c r="E640" t="s">
        <v>510</v>
      </c>
    </row>
    <row r="641" spans="2:5" x14ac:dyDescent="0.2">
      <c r="D641" t="str">
        <f>"8110"</f>
        <v>8110</v>
      </c>
      <c r="E641" t="s">
        <v>510</v>
      </c>
    </row>
    <row r="642" spans="2:5" x14ac:dyDescent="0.2">
      <c r="C642" t="str">
        <f>"812"</f>
        <v>812</v>
      </c>
      <c r="E642" t="s">
        <v>511</v>
      </c>
    </row>
    <row r="643" spans="2:5" x14ac:dyDescent="0.2">
      <c r="D643" t="str">
        <f>"8121"</f>
        <v>8121</v>
      </c>
      <c r="E643" t="s">
        <v>512</v>
      </c>
    </row>
    <row r="644" spans="2:5" x14ac:dyDescent="0.2">
      <c r="D644" t="str">
        <f>"8129"</f>
        <v>8129</v>
      </c>
      <c r="E644" t="s">
        <v>513</v>
      </c>
    </row>
    <row r="645" spans="2:5" x14ac:dyDescent="0.2">
      <c r="C645" t="str">
        <f>"813"</f>
        <v>813</v>
      </c>
      <c r="E645" t="s">
        <v>514</v>
      </c>
    </row>
    <row r="646" spans="2:5" x14ac:dyDescent="0.2">
      <c r="D646" t="str">
        <f>"8130"</f>
        <v>8130</v>
      </c>
      <c r="E646" t="s">
        <v>514</v>
      </c>
    </row>
    <row r="647" spans="2:5" x14ac:dyDescent="0.2">
      <c r="B647" t="str">
        <f>"82"</f>
        <v>82</v>
      </c>
      <c r="E647" t="s">
        <v>515</v>
      </c>
    </row>
    <row r="648" spans="2:5" x14ac:dyDescent="0.2">
      <c r="C648" t="str">
        <f>"821"</f>
        <v>821</v>
      </c>
      <c r="E648" t="s">
        <v>516</v>
      </c>
    </row>
    <row r="649" spans="2:5" x14ac:dyDescent="0.2">
      <c r="D649" t="str">
        <f>"8211"</f>
        <v>8211</v>
      </c>
      <c r="E649" t="s">
        <v>517</v>
      </c>
    </row>
    <row r="650" spans="2:5" x14ac:dyDescent="0.2">
      <c r="D650" t="str">
        <f>"8219"</f>
        <v>8219</v>
      </c>
      <c r="E650" t="s">
        <v>518</v>
      </c>
    </row>
    <row r="651" spans="2:5" x14ac:dyDescent="0.2">
      <c r="C651" t="str">
        <f>"822"</f>
        <v>822</v>
      </c>
      <c r="E651" t="s">
        <v>519</v>
      </c>
    </row>
    <row r="652" spans="2:5" x14ac:dyDescent="0.2">
      <c r="D652" t="str">
        <f>"8220"</f>
        <v>8220</v>
      </c>
      <c r="E652" t="s">
        <v>519</v>
      </c>
    </row>
    <row r="653" spans="2:5" x14ac:dyDescent="0.2">
      <c r="C653" t="str">
        <f>"823"</f>
        <v>823</v>
      </c>
      <c r="E653" t="s">
        <v>520</v>
      </c>
    </row>
    <row r="654" spans="2:5" x14ac:dyDescent="0.2">
      <c r="D654" t="str">
        <f>"8230"</f>
        <v>8230</v>
      </c>
      <c r="E654" t="s">
        <v>520</v>
      </c>
    </row>
    <row r="655" spans="2:5" x14ac:dyDescent="0.2">
      <c r="C655" t="str">
        <f>"829"</f>
        <v>829</v>
      </c>
      <c r="E655" t="s">
        <v>521</v>
      </c>
    </row>
    <row r="656" spans="2:5" x14ac:dyDescent="0.2">
      <c r="D656" t="str">
        <f>"8291"</f>
        <v>8291</v>
      </c>
      <c r="E656" t="s">
        <v>522</v>
      </c>
    </row>
    <row r="657" spans="1:5" x14ac:dyDescent="0.2">
      <c r="D657" t="str">
        <f>"8292"</f>
        <v>8292</v>
      </c>
      <c r="E657" t="s">
        <v>523</v>
      </c>
    </row>
    <row r="658" spans="1:5" x14ac:dyDescent="0.2">
      <c r="D658" t="str">
        <f>"8299"</f>
        <v>8299</v>
      </c>
      <c r="E658" t="s">
        <v>524</v>
      </c>
    </row>
    <row r="659" spans="1:5" x14ac:dyDescent="0.2">
      <c r="A659" t="s">
        <v>525</v>
      </c>
      <c r="E659" t="s">
        <v>526</v>
      </c>
    </row>
    <row r="660" spans="1:5" x14ac:dyDescent="0.2">
      <c r="B660" t="str">
        <f>"84"</f>
        <v>84</v>
      </c>
      <c r="E660" t="s">
        <v>526</v>
      </c>
    </row>
    <row r="661" spans="1:5" x14ac:dyDescent="0.2">
      <c r="C661" t="str">
        <f>"841"</f>
        <v>841</v>
      </c>
      <c r="E661" t="s">
        <v>527</v>
      </c>
    </row>
    <row r="662" spans="1:5" x14ac:dyDescent="0.2">
      <c r="D662" t="str">
        <f>"8411"</f>
        <v>8411</v>
      </c>
      <c r="E662" t="s">
        <v>528</v>
      </c>
    </row>
    <row r="663" spans="1:5" x14ac:dyDescent="0.2">
      <c r="D663" t="str">
        <f>"8412"</f>
        <v>8412</v>
      </c>
      <c r="E663" t="s">
        <v>529</v>
      </c>
    </row>
    <row r="664" spans="1:5" x14ac:dyDescent="0.2">
      <c r="D664" t="str">
        <f>"8413"</f>
        <v>8413</v>
      </c>
      <c r="E664" t="s">
        <v>530</v>
      </c>
    </row>
    <row r="665" spans="1:5" x14ac:dyDescent="0.2">
      <c r="C665" t="str">
        <f>"842"</f>
        <v>842</v>
      </c>
      <c r="E665" t="s">
        <v>531</v>
      </c>
    </row>
    <row r="666" spans="1:5" x14ac:dyDescent="0.2">
      <c r="D666" t="str">
        <f>"8421"</f>
        <v>8421</v>
      </c>
      <c r="E666" t="s">
        <v>532</v>
      </c>
    </row>
    <row r="667" spans="1:5" x14ac:dyDescent="0.2">
      <c r="D667" t="str">
        <f>"8422"</f>
        <v>8422</v>
      </c>
      <c r="E667" t="s">
        <v>533</v>
      </c>
    </row>
    <row r="668" spans="1:5" x14ac:dyDescent="0.2">
      <c r="D668" t="str">
        <f>"8423"</f>
        <v>8423</v>
      </c>
      <c r="E668" t="s">
        <v>534</v>
      </c>
    </row>
    <row r="669" spans="1:5" x14ac:dyDescent="0.2">
      <c r="C669" t="str">
        <f>"843"</f>
        <v>843</v>
      </c>
      <c r="E669" t="s">
        <v>535</v>
      </c>
    </row>
    <row r="670" spans="1:5" x14ac:dyDescent="0.2">
      <c r="D670" t="str">
        <f>"8430"</f>
        <v>8430</v>
      </c>
      <c r="E670" t="s">
        <v>535</v>
      </c>
    </row>
    <row r="671" spans="1:5" x14ac:dyDescent="0.2">
      <c r="A671" t="s">
        <v>536</v>
      </c>
      <c r="E671" t="s">
        <v>537</v>
      </c>
    </row>
    <row r="672" spans="1:5" x14ac:dyDescent="0.2">
      <c r="B672" t="str">
        <f>"85"</f>
        <v>85</v>
      </c>
      <c r="E672" t="s">
        <v>537</v>
      </c>
    </row>
    <row r="673" spans="1:5" x14ac:dyDescent="0.2">
      <c r="C673" t="str">
        <f>"851"</f>
        <v>851</v>
      </c>
      <c r="E673" t="s">
        <v>538</v>
      </c>
    </row>
    <row r="674" spans="1:5" x14ac:dyDescent="0.2">
      <c r="D674" t="str">
        <f>"8510"</f>
        <v>8510</v>
      </c>
      <c r="E674" t="s">
        <v>538</v>
      </c>
    </row>
    <row r="675" spans="1:5" x14ac:dyDescent="0.2">
      <c r="C675" t="str">
        <f>"852"</f>
        <v>852</v>
      </c>
      <c r="E675" t="s">
        <v>539</v>
      </c>
    </row>
    <row r="676" spans="1:5" x14ac:dyDescent="0.2">
      <c r="D676" t="str">
        <f>"8521"</f>
        <v>8521</v>
      </c>
      <c r="E676" t="s">
        <v>540</v>
      </c>
    </row>
    <row r="677" spans="1:5" x14ac:dyDescent="0.2">
      <c r="D677" t="str">
        <f>"8522"</f>
        <v>8522</v>
      </c>
      <c r="E677" t="s">
        <v>541</v>
      </c>
    </row>
    <row r="678" spans="1:5" x14ac:dyDescent="0.2">
      <c r="C678" t="str">
        <f>"853"</f>
        <v>853</v>
      </c>
      <c r="E678" t="s">
        <v>542</v>
      </c>
    </row>
    <row r="679" spans="1:5" x14ac:dyDescent="0.2">
      <c r="D679" t="str">
        <f>"8530"</f>
        <v>8530</v>
      </c>
      <c r="E679" t="s">
        <v>542</v>
      </c>
    </row>
    <row r="680" spans="1:5" x14ac:dyDescent="0.2">
      <c r="C680" t="str">
        <f>"854"</f>
        <v>854</v>
      </c>
      <c r="E680" t="s">
        <v>543</v>
      </c>
    </row>
    <row r="681" spans="1:5" x14ac:dyDescent="0.2">
      <c r="D681" t="str">
        <f>"8541"</f>
        <v>8541</v>
      </c>
      <c r="E681" t="s">
        <v>544</v>
      </c>
    </row>
    <row r="682" spans="1:5" x14ac:dyDescent="0.2">
      <c r="D682" t="str">
        <f>"8542"</f>
        <v>8542</v>
      </c>
      <c r="E682" t="s">
        <v>545</v>
      </c>
    </row>
    <row r="683" spans="1:5" x14ac:dyDescent="0.2">
      <c r="D683" t="str">
        <f>"8549"</f>
        <v>8549</v>
      </c>
      <c r="E683" t="s">
        <v>546</v>
      </c>
    </row>
    <row r="684" spans="1:5" x14ac:dyDescent="0.2">
      <c r="C684" t="str">
        <f>"855"</f>
        <v>855</v>
      </c>
      <c r="E684" t="s">
        <v>547</v>
      </c>
    </row>
    <row r="685" spans="1:5" x14ac:dyDescent="0.2">
      <c r="D685" t="str">
        <f>"8550"</f>
        <v>8550</v>
      </c>
      <c r="E685" t="s">
        <v>547</v>
      </c>
    </row>
    <row r="686" spans="1:5" x14ac:dyDescent="0.2">
      <c r="A686" t="s">
        <v>548</v>
      </c>
      <c r="E686" t="s">
        <v>549</v>
      </c>
    </row>
    <row r="687" spans="1:5" x14ac:dyDescent="0.2">
      <c r="B687" t="str">
        <f>"86"</f>
        <v>86</v>
      </c>
      <c r="E687" t="s">
        <v>550</v>
      </c>
    </row>
    <row r="688" spans="1:5" x14ac:dyDescent="0.2">
      <c r="C688" t="str">
        <f>"861"</f>
        <v>861</v>
      </c>
      <c r="E688" t="s">
        <v>551</v>
      </c>
    </row>
    <row r="689" spans="2:5" x14ac:dyDescent="0.2">
      <c r="D689" t="str">
        <f>"8610"</f>
        <v>8610</v>
      </c>
      <c r="E689" t="s">
        <v>551</v>
      </c>
    </row>
    <row r="690" spans="2:5" x14ac:dyDescent="0.2">
      <c r="C690" t="str">
        <f>"862"</f>
        <v>862</v>
      </c>
      <c r="E690" t="s">
        <v>552</v>
      </c>
    </row>
    <row r="691" spans="2:5" x14ac:dyDescent="0.2">
      <c r="D691" t="str">
        <f>"8620"</f>
        <v>8620</v>
      </c>
      <c r="E691" t="s">
        <v>552</v>
      </c>
    </row>
    <row r="692" spans="2:5" x14ac:dyDescent="0.2">
      <c r="C692" t="str">
        <f>"869"</f>
        <v>869</v>
      </c>
      <c r="E692" t="s">
        <v>553</v>
      </c>
    </row>
    <row r="693" spans="2:5" x14ac:dyDescent="0.2">
      <c r="D693" t="str">
        <f>"8690"</f>
        <v>8690</v>
      </c>
      <c r="E693" t="s">
        <v>553</v>
      </c>
    </row>
    <row r="694" spans="2:5" x14ac:dyDescent="0.2">
      <c r="B694" t="str">
        <f>"87"</f>
        <v>87</v>
      </c>
      <c r="E694" t="s">
        <v>554</v>
      </c>
    </row>
    <row r="695" spans="2:5" x14ac:dyDescent="0.2">
      <c r="C695" t="str">
        <f>"871"</f>
        <v>871</v>
      </c>
      <c r="E695" t="s">
        <v>555</v>
      </c>
    </row>
    <row r="696" spans="2:5" x14ac:dyDescent="0.2">
      <c r="D696" t="str">
        <f>"8710"</f>
        <v>8710</v>
      </c>
      <c r="E696" t="s">
        <v>555</v>
      </c>
    </row>
    <row r="697" spans="2:5" x14ac:dyDescent="0.2">
      <c r="C697" t="str">
        <f>"872"</f>
        <v>872</v>
      </c>
      <c r="E697" t="s">
        <v>556</v>
      </c>
    </row>
    <row r="698" spans="2:5" x14ac:dyDescent="0.2">
      <c r="D698" t="str">
        <f>"8720"</f>
        <v>8720</v>
      </c>
      <c r="E698" t="s">
        <v>556</v>
      </c>
    </row>
    <row r="699" spans="2:5" x14ac:dyDescent="0.2">
      <c r="C699" t="str">
        <f>"873"</f>
        <v>873</v>
      </c>
      <c r="E699" t="s">
        <v>557</v>
      </c>
    </row>
    <row r="700" spans="2:5" x14ac:dyDescent="0.2">
      <c r="D700" t="str">
        <f>"8730"</f>
        <v>8730</v>
      </c>
      <c r="E700" t="s">
        <v>557</v>
      </c>
    </row>
    <row r="701" spans="2:5" x14ac:dyDescent="0.2">
      <c r="C701" t="str">
        <f>"879"</f>
        <v>879</v>
      </c>
      <c r="E701" t="s">
        <v>558</v>
      </c>
    </row>
    <row r="702" spans="2:5" x14ac:dyDescent="0.2">
      <c r="D702" t="str">
        <f>"8790"</f>
        <v>8790</v>
      </c>
      <c r="E702" t="s">
        <v>558</v>
      </c>
    </row>
    <row r="703" spans="2:5" x14ac:dyDescent="0.2">
      <c r="B703" t="str">
        <f>"88"</f>
        <v>88</v>
      </c>
      <c r="E703" t="s">
        <v>559</v>
      </c>
    </row>
    <row r="704" spans="2:5" x14ac:dyDescent="0.2">
      <c r="C704" t="str">
        <f>"881"</f>
        <v>881</v>
      </c>
      <c r="E704" t="s">
        <v>560</v>
      </c>
    </row>
    <row r="705" spans="1:5" x14ac:dyDescent="0.2">
      <c r="D705" t="str">
        <f>"8810"</f>
        <v>8810</v>
      </c>
      <c r="E705" t="s">
        <v>560</v>
      </c>
    </row>
    <row r="706" spans="1:5" x14ac:dyDescent="0.2">
      <c r="C706" t="str">
        <f>"889"</f>
        <v>889</v>
      </c>
      <c r="E706" t="s">
        <v>561</v>
      </c>
    </row>
    <row r="707" spans="1:5" x14ac:dyDescent="0.2">
      <c r="D707" t="str">
        <f>"8890"</f>
        <v>8890</v>
      </c>
      <c r="E707" t="s">
        <v>561</v>
      </c>
    </row>
    <row r="708" spans="1:5" x14ac:dyDescent="0.2">
      <c r="A708" t="s">
        <v>562</v>
      </c>
      <c r="E708" t="s">
        <v>563</v>
      </c>
    </row>
    <row r="709" spans="1:5" x14ac:dyDescent="0.2">
      <c r="B709" t="str">
        <f>"90"</f>
        <v>90</v>
      </c>
      <c r="E709" t="s">
        <v>564</v>
      </c>
    </row>
    <row r="710" spans="1:5" x14ac:dyDescent="0.2">
      <c r="C710" t="str">
        <f>"900"</f>
        <v>900</v>
      </c>
      <c r="E710" t="s">
        <v>564</v>
      </c>
    </row>
    <row r="711" spans="1:5" x14ac:dyDescent="0.2">
      <c r="D711" t="str">
        <f>"9000"</f>
        <v>9000</v>
      </c>
      <c r="E711" t="s">
        <v>564</v>
      </c>
    </row>
    <row r="712" spans="1:5" x14ac:dyDescent="0.2">
      <c r="B712" t="str">
        <f>"91"</f>
        <v>91</v>
      </c>
      <c r="E712" t="s">
        <v>565</v>
      </c>
    </row>
    <row r="713" spans="1:5" x14ac:dyDescent="0.2">
      <c r="C713" t="str">
        <f>"910"</f>
        <v>910</v>
      </c>
      <c r="E713" t="s">
        <v>565</v>
      </c>
    </row>
    <row r="714" spans="1:5" x14ac:dyDescent="0.2">
      <c r="D714" t="str">
        <f>"9101"</f>
        <v>9101</v>
      </c>
      <c r="E714" t="s">
        <v>566</v>
      </c>
    </row>
    <row r="715" spans="1:5" x14ac:dyDescent="0.2">
      <c r="D715" t="str">
        <f>"9102"</f>
        <v>9102</v>
      </c>
      <c r="E715" t="s">
        <v>567</v>
      </c>
    </row>
    <row r="716" spans="1:5" x14ac:dyDescent="0.2">
      <c r="D716" t="str">
        <f>"9103"</f>
        <v>9103</v>
      </c>
      <c r="E716" t="s">
        <v>568</v>
      </c>
    </row>
    <row r="717" spans="1:5" x14ac:dyDescent="0.2">
      <c r="B717" t="str">
        <f>"92"</f>
        <v>92</v>
      </c>
      <c r="E717" t="s">
        <v>569</v>
      </c>
    </row>
    <row r="718" spans="1:5" x14ac:dyDescent="0.2">
      <c r="C718" t="str">
        <f>"920"</f>
        <v>920</v>
      </c>
      <c r="E718" t="s">
        <v>569</v>
      </c>
    </row>
    <row r="719" spans="1:5" x14ac:dyDescent="0.2">
      <c r="D719" t="str">
        <f>"9200"</f>
        <v>9200</v>
      </c>
      <c r="E719" t="s">
        <v>569</v>
      </c>
    </row>
    <row r="720" spans="1:5" x14ac:dyDescent="0.2">
      <c r="B720" t="str">
        <f>"93"</f>
        <v>93</v>
      </c>
      <c r="E720" t="s">
        <v>570</v>
      </c>
    </row>
    <row r="721" spans="1:5" x14ac:dyDescent="0.2">
      <c r="C721" t="str">
        <f>"931"</f>
        <v>931</v>
      </c>
      <c r="E721" t="s">
        <v>571</v>
      </c>
    </row>
    <row r="722" spans="1:5" x14ac:dyDescent="0.2">
      <c r="D722" t="str">
        <f>"9311"</f>
        <v>9311</v>
      </c>
      <c r="E722" t="s">
        <v>572</v>
      </c>
    </row>
    <row r="723" spans="1:5" x14ac:dyDescent="0.2">
      <c r="D723" t="str">
        <f>"9312"</f>
        <v>9312</v>
      </c>
      <c r="E723" t="s">
        <v>573</v>
      </c>
    </row>
    <row r="724" spans="1:5" x14ac:dyDescent="0.2">
      <c r="D724" t="str">
        <f>"9319"</f>
        <v>9319</v>
      </c>
      <c r="E724" t="s">
        <v>574</v>
      </c>
    </row>
    <row r="725" spans="1:5" x14ac:dyDescent="0.2">
      <c r="C725" t="str">
        <f>"932"</f>
        <v>932</v>
      </c>
      <c r="E725" t="s">
        <v>575</v>
      </c>
    </row>
    <row r="726" spans="1:5" x14ac:dyDescent="0.2">
      <c r="D726" t="str">
        <f>"9321"</f>
        <v>9321</v>
      </c>
      <c r="E726" t="s">
        <v>576</v>
      </c>
    </row>
    <row r="727" spans="1:5" x14ac:dyDescent="0.2">
      <c r="D727" t="str">
        <f>"9329"</f>
        <v>9329</v>
      </c>
      <c r="E727" t="s">
        <v>577</v>
      </c>
    </row>
    <row r="728" spans="1:5" x14ac:dyDescent="0.2">
      <c r="A728" t="s">
        <v>578</v>
      </c>
      <c r="E728" t="s">
        <v>579</v>
      </c>
    </row>
    <row r="729" spans="1:5" x14ac:dyDescent="0.2">
      <c r="B729" t="str">
        <f>"94"</f>
        <v>94</v>
      </c>
      <c r="E729" t="s">
        <v>580</v>
      </c>
    </row>
    <row r="730" spans="1:5" x14ac:dyDescent="0.2">
      <c r="C730" t="str">
        <f>"941"</f>
        <v>941</v>
      </c>
      <c r="E730" t="s">
        <v>581</v>
      </c>
    </row>
    <row r="731" spans="1:5" x14ac:dyDescent="0.2">
      <c r="D731" t="str">
        <f>"9411"</f>
        <v>9411</v>
      </c>
      <c r="E731" t="s">
        <v>582</v>
      </c>
    </row>
    <row r="732" spans="1:5" x14ac:dyDescent="0.2">
      <c r="D732" t="str">
        <f>"9412"</f>
        <v>9412</v>
      </c>
      <c r="E732" t="s">
        <v>583</v>
      </c>
    </row>
    <row r="733" spans="1:5" x14ac:dyDescent="0.2">
      <c r="C733" t="str">
        <f>"942"</f>
        <v>942</v>
      </c>
      <c r="E733" t="s">
        <v>584</v>
      </c>
    </row>
    <row r="734" spans="1:5" x14ac:dyDescent="0.2">
      <c r="D734" t="str">
        <f>"9420"</f>
        <v>9420</v>
      </c>
      <c r="E734" t="s">
        <v>584</v>
      </c>
    </row>
    <row r="735" spans="1:5" x14ac:dyDescent="0.2">
      <c r="C735" t="str">
        <f>"949"</f>
        <v>949</v>
      </c>
      <c r="E735" t="s">
        <v>585</v>
      </c>
    </row>
    <row r="736" spans="1:5" x14ac:dyDescent="0.2">
      <c r="D736" t="str">
        <f>"9491"</f>
        <v>9491</v>
      </c>
      <c r="E736" t="s">
        <v>586</v>
      </c>
    </row>
    <row r="737" spans="2:5" x14ac:dyDescent="0.2">
      <c r="D737" t="str">
        <f>"9492"</f>
        <v>9492</v>
      </c>
      <c r="E737" t="s">
        <v>587</v>
      </c>
    </row>
    <row r="738" spans="2:5" x14ac:dyDescent="0.2">
      <c r="D738" t="str">
        <f>"9499"</f>
        <v>9499</v>
      </c>
      <c r="E738" t="s">
        <v>588</v>
      </c>
    </row>
    <row r="739" spans="2:5" x14ac:dyDescent="0.2">
      <c r="B739" t="str">
        <f>"95"</f>
        <v>95</v>
      </c>
      <c r="E739" t="s">
        <v>589</v>
      </c>
    </row>
    <row r="740" spans="2:5" x14ac:dyDescent="0.2">
      <c r="C740" t="str">
        <f>"951"</f>
        <v>951</v>
      </c>
      <c r="E740" t="s">
        <v>590</v>
      </c>
    </row>
    <row r="741" spans="2:5" x14ac:dyDescent="0.2">
      <c r="D741" t="str">
        <f>"9511"</f>
        <v>9511</v>
      </c>
      <c r="E741" t="s">
        <v>591</v>
      </c>
    </row>
    <row r="742" spans="2:5" x14ac:dyDescent="0.2">
      <c r="D742" t="str">
        <f>"9512"</f>
        <v>9512</v>
      </c>
      <c r="E742" t="s">
        <v>592</v>
      </c>
    </row>
    <row r="743" spans="2:5" x14ac:dyDescent="0.2">
      <c r="C743" t="str">
        <f>"952"</f>
        <v>952</v>
      </c>
      <c r="E743" t="s">
        <v>593</v>
      </c>
    </row>
    <row r="744" spans="2:5" x14ac:dyDescent="0.2">
      <c r="D744" t="str">
        <f>"9521"</f>
        <v>9521</v>
      </c>
      <c r="E744" t="s">
        <v>594</v>
      </c>
    </row>
    <row r="745" spans="2:5" x14ac:dyDescent="0.2">
      <c r="D745" t="str">
        <f>"9522"</f>
        <v>9522</v>
      </c>
      <c r="E745" t="s">
        <v>595</v>
      </c>
    </row>
    <row r="746" spans="2:5" x14ac:dyDescent="0.2">
      <c r="D746" t="str">
        <f>"9523"</f>
        <v>9523</v>
      </c>
      <c r="E746" t="s">
        <v>596</v>
      </c>
    </row>
    <row r="747" spans="2:5" x14ac:dyDescent="0.2">
      <c r="D747" t="str">
        <f>"9524"</f>
        <v>9524</v>
      </c>
      <c r="E747" t="s">
        <v>597</v>
      </c>
    </row>
    <row r="748" spans="2:5" x14ac:dyDescent="0.2">
      <c r="D748" t="str">
        <f>"9529"</f>
        <v>9529</v>
      </c>
      <c r="E748" t="s">
        <v>598</v>
      </c>
    </row>
    <row r="749" spans="2:5" x14ac:dyDescent="0.2">
      <c r="B749" t="str">
        <f>"96"</f>
        <v>96</v>
      </c>
      <c r="E749" t="s">
        <v>599</v>
      </c>
    </row>
    <row r="750" spans="2:5" x14ac:dyDescent="0.2">
      <c r="C750" t="str">
        <f>"960"</f>
        <v>960</v>
      </c>
      <c r="E750" t="s">
        <v>599</v>
      </c>
    </row>
    <row r="751" spans="2:5" x14ac:dyDescent="0.2">
      <c r="D751" t="str">
        <f>"9601"</f>
        <v>9601</v>
      </c>
      <c r="E751" t="s">
        <v>600</v>
      </c>
    </row>
    <row r="752" spans="2:5" x14ac:dyDescent="0.2">
      <c r="D752" t="str">
        <f>"9602"</f>
        <v>9602</v>
      </c>
      <c r="E752" t="s">
        <v>601</v>
      </c>
    </row>
    <row r="753" spans="1:5" x14ac:dyDescent="0.2">
      <c r="D753" t="str">
        <f>"9603"</f>
        <v>9603</v>
      </c>
      <c r="E753" t="s">
        <v>602</v>
      </c>
    </row>
    <row r="754" spans="1:5" x14ac:dyDescent="0.2">
      <c r="D754" t="str">
        <f>"9609"</f>
        <v>9609</v>
      </c>
      <c r="E754" t="s">
        <v>603</v>
      </c>
    </row>
    <row r="755" spans="1:5" x14ac:dyDescent="0.2">
      <c r="A755" t="s">
        <v>604</v>
      </c>
      <c r="E755" t="s">
        <v>605</v>
      </c>
    </row>
    <row r="756" spans="1:5" x14ac:dyDescent="0.2">
      <c r="B756" t="str">
        <f>"97"</f>
        <v>97</v>
      </c>
      <c r="E756" t="s">
        <v>606</v>
      </c>
    </row>
    <row r="757" spans="1:5" x14ac:dyDescent="0.2">
      <c r="C757" t="str">
        <f>"970"</f>
        <v>970</v>
      </c>
      <c r="E757" t="s">
        <v>606</v>
      </c>
    </row>
    <row r="758" spans="1:5" x14ac:dyDescent="0.2">
      <c r="D758" t="str">
        <f>"9700"</f>
        <v>9700</v>
      </c>
      <c r="E758" t="s">
        <v>606</v>
      </c>
    </row>
    <row r="759" spans="1:5" x14ac:dyDescent="0.2">
      <c r="B759" t="str">
        <f>"98"</f>
        <v>98</v>
      </c>
      <c r="E759" t="s">
        <v>607</v>
      </c>
    </row>
    <row r="760" spans="1:5" x14ac:dyDescent="0.2">
      <c r="C760" t="str">
        <f>"981"</f>
        <v>981</v>
      </c>
      <c r="E760" t="s">
        <v>608</v>
      </c>
    </row>
    <row r="761" spans="1:5" x14ac:dyDescent="0.2">
      <c r="D761" t="str">
        <f>"9810"</f>
        <v>9810</v>
      </c>
      <c r="E761" t="s">
        <v>608</v>
      </c>
    </row>
    <row r="762" spans="1:5" x14ac:dyDescent="0.2">
      <c r="C762" t="str">
        <f>"982"</f>
        <v>982</v>
      </c>
      <c r="E762" t="s">
        <v>609</v>
      </c>
    </row>
    <row r="763" spans="1:5" x14ac:dyDescent="0.2">
      <c r="D763" t="str">
        <f>"9820"</f>
        <v>9820</v>
      </c>
      <c r="E763" t="s">
        <v>609</v>
      </c>
    </row>
    <row r="764" spans="1:5" x14ac:dyDescent="0.2">
      <c r="A764" t="s">
        <v>610</v>
      </c>
      <c r="E764" t="s">
        <v>611</v>
      </c>
    </row>
    <row r="765" spans="1:5" x14ac:dyDescent="0.2">
      <c r="B765" t="str">
        <f>"99"</f>
        <v>99</v>
      </c>
      <c r="E765" t="s">
        <v>611</v>
      </c>
    </row>
    <row r="766" spans="1:5" x14ac:dyDescent="0.2">
      <c r="C766" t="str">
        <f>"990"</f>
        <v>990</v>
      </c>
      <c r="E766" t="s">
        <v>611</v>
      </c>
    </row>
    <row r="767" spans="1:5" x14ac:dyDescent="0.2">
      <c r="D767" t="str">
        <f>"9900"</f>
        <v>9900</v>
      </c>
      <c r="E767" t="s">
        <v>611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ISIC Rev. 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dcterms:created xsi:type="dcterms:W3CDTF">2015-11-10T06:45:56Z</dcterms:created>
  <dcterms:modified xsi:type="dcterms:W3CDTF">2015-11-10T06:45:56Z</dcterms:modified>
</cp:coreProperties>
</file>